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E:\КИПКА\Учебный отдел\2023 год\КУГ 2023\"/>
    </mc:Choice>
  </mc:AlternateContent>
  <bookViews>
    <workbookView xWindow="0" yWindow="0" windowWidth="22320" windowHeight="11625" tabRatio="798"/>
  </bookViews>
  <sheets>
    <sheet name="данные на 09.01.2023" sheetId="50" r:id="rId1"/>
    <sheet name="СВОД по гр." sheetId="21" r:id="rId2"/>
    <sheet name="Список" sheetId="5" r:id="rId3"/>
  </sheets>
  <definedNames>
    <definedName name="_xlnm._FilterDatabase" localSheetId="0" hidden="1">'данные на 09.01.2023'!$A$3:$AQ$43</definedName>
    <definedName name="_xlnm._FilterDatabase" localSheetId="2" hidden="1">Список!$A$12:$A$41</definedName>
    <definedName name="_xlnm.Print_Titles" localSheetId="0">'данные на 09.01.2023'!$2:$3</definedName>
    <definedName name="_xlnm.Print_Titles" localSheetId="1">'СВОД по гр.'!$8:$8</definedName>
    <definedName name="_xlnm.Print_Area" localSheetId="0">'данные на 09.01.2023'!$A$1:$T$67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50" l="1"/>
  <c r="D67" i="50" s="1"/>
  <c r="K67" i="50"/>
  <c r="AH67" i="50" s="1"/>
  <c r="L67" i="50"/>
  <c r="M67" i="50" s="1"/>
  <c r="O67" i="50"/>
  <c r="P67" i="50"/>
  <c r="AP67" i="50" s="1"/>
  <c r="AC67" i="50"/>
  <c r="AD67" i="50"/>
  <c r="AE67" i="50"/>
  <c r="AF67" i="50"/>
  <c r="AJ67" i="50"/>
  <c r="AK67" i="50"/>
  <c r="AL67" i="50"/>
  <c r="AM67" i="50"/>
  <c r="AN67" i="50"/>
  <c r="AQ67" i="50"/>
  <c r="AO67" i="50" l="1"/>
  <c r="AG67" i="50"/>
  <c r="AI67" i="50"/>
  <c r="E66" i="50"/>
  <c r="D66" i="50" s="1"/>
  <c r="K66" i="50"/>
  <c r="L66" i="50"/>
  <c r="M66" i="50" s="1"/>
  <c r="O66" i="50"/>
  <c r="P66" i="50"/>
  <c r="AP66" i="50" s="1"/>
  <c r="AC66" i="50"/>
  <c r="AD66" i="50"/>
  <c r="AE66" i="50"/>
  <c r="AF66" i="50"/>
  <c r="AJ66" i="50"/>
  <c r="AK66" i="50"/>
  <c r="AL66" i="50"/>
  <c r="AM66" i="50"/>
  <c r="AN66" i="50"/>
  <c r="AQ66" i="50"/>
  <c r="E65" i="50"/>
  <c r="D65" i="50" s="1"/>
  <c r="K65" i="50"/>
  <c r="L65" i="50"/>
  <c r="M65" i="50" s="1"/>
  <c r="O65" i="50"/>
  <c r="P65" i="50"/>
  <c r="AC65" i="50"/>
  <c r="AD65" i="50"/>
  <c r="AE65" i="50"/>
  <c r="AF65" i="50"/>
  <c r="AH65" i="50"/>
  <c r="AJ65" i="50"/>
  <c r="AK65" i="50"/>
  <c r="AL65" i="50"/>
  <c r="AM65" i="50"/>
  <c r="AN65" i="50"/>
  <c r="AP65" i="50"/>
  <c r="AQ65" i="50"/>
  <c r="E64" i="50"/>
  <c r="D64" i="50" s="1"/>
  <c r="K64" i="50"/>
  <c r="L64" i="50"/>
  <c r="M64" i="50" s="1"/>
  <c r="AG64" i="50" s="1"/>
  <c r="O64" i="50"/>
  <c r="P64" i="50"/>
  <c r="AP64" i="50" s="1"/>
  <c r="AC64" i="50"/>
  <c r="AD64" i="50"/>
  <c r="AE64" i="50"/>
  <c r="AF64" i="50"/>
  <c r="AH64" i="50"/>
  <c r="AJ64" i="50"/>
  <c r="AK64" i="50"/>
  <c r="AL64" i="50"/>
  <c r="AO64" i="50" s="1"/>
  <c r="AM64" i="50"/>
  <c r="AN64" i="50"/>
  <c r="AQ64" i="50"/>
  <c r="E63" i="50"/>
  <c r="D63" i="50" s="1"/>
  <c r="K63" i="50"/>
  <c r="L63" i="50"/>
  <c r="M63" i="50" s="1"/>
  <c r="O63" i="50"/>
  <c r="P63" i="50"/>
  <c r="AC63" i="50"/>
  <c r="AD63" i="50"/>
  <c r="AE63" i="50"/>
  <c r="AH63" i="50"/>
  <c r="AJ63" i="50"/>
  <c r="AK63" i="50"/>
  <c r="AL63" i="50"/>
  <c r="AM63" i="50"/>
  <c r="AN63" i="50"/>
  <c r="AP63" i="50"/>
  <c r="AQ63" i="50"/>
  <c r="E62" i="50"/>
  <c r="D62" i="50" s="1"/>
  <c r="K62" i="50"/>
  <c r="L62" i="50"/>
  <c r="M62" i="50" s="1"/>
  <c r="O62" i="50"/>
  <c r="P62" i="50"/>
  <c r="AP62" i="50" s="1"/>
  <c r="AC62" i="50"/>
  <c r="AD62" i="50"/>
  <c r="AE62" i="50"/>
  <c r="AH62" i="50"/>
  <c r="AJ62" i="50"/>
  <c r="AK62" i="50"/>
  <c r="AL62" i="50"/>
  <c r="AM62" i="50"/>
  <c r="AN62" i="50"/>
  <c r="AQ62" i="50"/>
  <c r="E61" i="50"/>
  <c r="D61" i="50" s="1"/>
  <c r="K61" i="50"/>
  <c r="L61" i="50"/>
  <c r="M61" i="50" s="1"/>
  <c r="O61" i="50"/>
  <c r="P61" i="50"/>
  <c r="AC61" i="50"/>
  <c r="AD61" i="50"/>
  <c r="AE61" i="50"/>
  <c r="AF61" i="50"/>
  <c r="AH61" i="50"/>
  <c r="AJ61" i="50"/>
  <c r="AK61" i="50"/>
  <c r="AL61" i="50"/>
  <c r="AM61" i="50"/>
  <c r="AN61" i="50"/>
  <c r="AP61" i="50"/>
  <c r="AQ61" i="50"/>
  <c r="E60" i="50"/>
  <c r="D60" i="50" s="1"/>
  <c r="K60" i="50"/>
  <c r="AH60" i="50" s="1"/>
  <c r="L60" i="50"/>
  <c r="AF60" i="50" s="1"/>
  <c r="O60" i="50"/>
  <c r="P60" i="50"/>
  <c r="AC60" i="50"/>
  <c r="AD60" i="50"/>
  <c r="AE60" i="50"/>
  <c r="AJ60" i="50"/>
  <c r="AK60" i="50"/>
  <c r="AL60" i="50"/>
  <c r="AM60" i="50"/>
  <c r="AN60" i="50"/>
  <c r="AP60" i="50"/>
  <c r="AQ60" i="50"/>
  <c r="E59" i="50"/>
  <c r="D59" i="50" s="1"/>
  <c r="K59" i="50"/>
  <c r="L59" i="50"/>
  <c r="M59" i="50" s="1"/>
  <c r="O59" i="50"/>
  <c r="P59" i="50"/>
  <c r="AP59" i="50" s="1"/>
  <c r="AC59" i="50"/>
  <c r="AD59" i="50"/>
  <c r="AE59" i="50"/>
  <c r="AF59" i="50"/>
  <c r="AJ59" i="50"/>
  <c r="AK59" i="50"/>
  <c r="AL59" i="50"/>
  <c r="AM59" i="50"/>
  <c r="AN59" i="50"/>
  <c r="AQ59" i="50"/>
  <c r="AI60" i="50" l="1"/>
  <c r="M60" i="50"/>
  <c r="AG60" i="50" s="1"/>
  <c r="AO61" i="50"/>
  <c r="AO65" i="50"/>
  <c r="AO66" i="50"/>
  <c r="AO62" i="50"/>
  <c r="AF62" i="50"/>
  <c r="AO60" i="50"/>
  <c r="AG61" i="50"/>
  <c r="AO63" i="50"/>
  <c r="AF63" i="50"/>
  <c r="AG66" i="50"/>
  <c r="AI66" i="50"/>
  <c r="AH66" i="50"/>
  <c r="AG65" i="50"/>
  <c r="AI65" i="50"/>
  <c r="AI64" i="50"/>
  <c r="AG63" i="50"/>
  <c r="AI63" i="50"/>
  <c r="AG62" i="50"/>
  <c r="AI62" i="50"/>
  <c r="AI61" i="50"/>
  <c r="AO59" i="50"/>
  <c r="AG59" i="50"/>
  <c r="AI59" i="50"/>
  <c r="AH59" i="50"/>
  <c r="E58" i="50" l="1"/>
  <c r="D58" i="50" s="1"/>
  <c r="K58" i="50"/>
  <c r="L58" i="50"/>
  <c r="M58" i="50" s="1"/>
  <c r="AG58" i="50" s="1"/>
  <c r="O58" i="50"/>
  <c r="P58" i="50"/>
  <c r="AC58" i="50"/>
  <c r="AD58" i="50"/>
  <c r="AE58" i="50"/>
  <c r="AH58" i="50"/>
  <c r="AJ58" i="50"/>
  <c r="AK58" i="50"/>
  <c r="AL58" i="50"/>
  <c r="AM58" i="50"/>
  <c r="AN58" i="50"/>
  <c r="AP58" i="50"/>
  <c r="AQ58" i="50"/>
  <c r="E57" i="50"/>
  <c r="D57" i="50" s="1"/>
  <c r="K57" i="50"/>
  <c r="L57" i="50"/>
  <c r="M57" i="50" s="1"/>
  <c r="O57" i="50"/>
  <c r="P57" i="50"/>
  <c r="AP57" i="50" s="1"/>
  <c r="AC57" i="50"/>
  <c r="AD57" i="50"/>
  <c r="AE57" i="50"/>
  <c r="AJ57" i="50"/>
  <c r="AK57" i="50"/>
  <c r="AL57" i="50"/>
  <c r="AM57" i="50"/>
  <c r="AN57" i="50"/>
  <c r="AQ57" i="50"/>
  <c r="E56" i="50"/>
  <c r="D56" i="50" s="1"/>
  <c r="K56" i="50"/>
  <c r="L56" i="50"/>
  <c r="M56" i="50" s="1"/>
  <c r="AI56" i="50" s="1"/>
  <c r="O56" i="50"/>
  <c r="P56" i="50"/>
  <c r="AC56" i="50"/>
  <c r="AD56" i="50"/>
  <c r="AE56" i="50"/>
  <c r="AF56" i="50"/>
  <c r="AH56" i="50"/>
  <c r="AJ56" i="50"/>
  <c r="AK56" i="50"/>
  <c r="AL56" i="50"/>
  <c r="AM56" i="50"/>
  <c r="AN56" i="50"/>
  <c r="AP56" i="50"/>
  <c r="AQ56" i="50"/>
  <c r="E55" i="50"/>
  <c r="D55" i="50" s="1"/>
  <c r="K55" i="50"/>
  <c r="L55" i="50"/>
  <c r="M55" i="50" s="1"/>
  <c r="AI55" i="50" s="1"/>
  <c r="O55" i="50"/>
  <c r="P55" i="50"/>
  <c r="AP55" i="50" s="1"/>
  <c r="AC55" i="50"/>
  <c r="AD55" i="50"/>
  <c r="AE55" i="50"/>
  <c r="AH55" i="50"/>
  <c r="AJ55" i="50"/>
  <c r="AK55" i="50"/>
  <c r="AL55" i="50"/>
  <c r="AM55" i="50"/>
  <c r="AN55" i="50"/>
  <c r="AQ55" i="50"/>
  <c r="E54" i="50"/>
  <c r="D54" i="50" s="1"/>
  <c r="K54" i="50"/>
  <c r="L54" i="50"/>
  <c r="M54" i="50" s="1"/>
  <c r="O54" i="50"/>
  <c r="P54" i="50"/>
  <c r="AP54" i="50" s="1"/>
  <c r="AC54" i="50"/>
  <c r="AD54" i="50"/>
  <c r="AE54" i="50"/>
  <c r="AH54" i="50"/>
  <c r="AJ54" i="50"/>
  <c r="AK54" i="50"/>
  <c r="AL54" i="50"/>
  <c r="AM54" i="50"/>
  <c r="AN54" i="50"/>
  <c r="AQ54" i="50"/>
  <c r="E53" i="50"/>
  <c r="D53" i="50" s="1"/>
  <c r="K53" i="50"/>
  <c r="L53" i="50"/>
  <c r="M53" i="50" s="1"/>
  <c r="O53" i="50"/>
  <c r="P53" i="50"/>
  <c r="AP53" i="50" s="1"/>
  <c r="AC53" i="50"/>
  <c r="AD53" i="50"/>
  <c r="AE53" i="50"/>
  <c r="AH53" i="50"/>
  <c r="AJ53" i="50"/>
  <c r="AK53" i="50"/>
  <c r="AL53" i="50"/>
  <c r="AM53" i="50"/>
  <c r="AN53" i="50"/>
  <c r="AQ53" i="50"/>
  <c r="E52" i="50"/>
  <c r="D52" i="50" s="1"/>
  <c r="K52" i="50"/>
  <c r="L52" i="50"/>
  <c r="M52" i="50" s="1"/>
  <c r="O52" i="50"/>
  <c r="P52" i="50"/>
  <c r="AP52" i="50" s="1"/>
  <c r="AC52" i="50"/>
  <c r="AD52" i="50"/>
  <c r="AE52" i="50"/>
  <c r="AH52" i="50"/>
  <c r="AJ52" i="50"/>
  <c r="AK52" i="50"/>
  <c r="AL52" i="50"/>
  <c r="AM52" i="50"/>
  <c r="AN52" i="50"/>
  <c r="AQ52" i="50"/>
  <c r="D50" i="50"/>
  <c r="E51" i="50"/>
  <c r="D51" i="50" s="1"/>
  <c r="K51" i="50"/>
  <c r="AH51" i="50" s="1"/>
  <c r="L51" i="50"/>
  <c r="M51" i="50" s="1"/>
  <c r="AI51" i="50" s="1"/>
  <c r="O51" i="50"/>
  <c r="P51" i="50"/>
  <c r="AP51" i="50" s="1"/>
  <c r="AC51" i="50"/>
  <c r="AD51" i="50"/>
  <c r="AE51" i="50"/>
  <c r="AF51" i="50"/>
  <c r="AJ51" i="50"/>
  <c r="AK51" i="50"/>
  <c r="AL51" i="50"/>
  <c r="AO51" i="50" s="1"/>
  <c r="AM51" i="50"/>
  <c r="AN51" i="50"/>
  <c r="AQ51" i="50"/>
  <c r="K50" i="50"/>
  <c r="L50" i="50"/>
  <c r="M50" i="50" s="1"/>
  <c r="O50" i="50"/>
  <c r="P50" i="50"/>
  <c r="AP50" i="50" s="1"/>
  <c r="AC50" i="50"/>
  <c r="AD50" i="50"/>
  <c r="AE50" i="50"/>
  <c r="AF50" i="50"/>
  <c r="AH50" i="50"/>
  <c r="AJ50" i="50"/>
  <c r="AK50" i="50"/>
  <c r="AL50" i="50"/>
  <c r="AO50" i="50" s="1"/>
  <c r="AM50" i="50"/>
  <c r="AN50" i="50"/>
  <c r="AQ50" i="50"/>
  <c r="E49" i="50"/>
  <c r="D49" i="50" s="1"/>
  <c r="K49" i="50"/>
  <c r="AH49" i="50" s="1"/>
  <c r="L49" i="50"/>
  <c r="M49" i="50" s="1"/>
  <c r="O49" i="50"/>
  <c r="P49" i="50"/>
  <c r="AP49" i="50" s="1"/>
  <c r="AC49" i="50"/>
  <c r="AD49" i="50"/>
  <c r="AE49" i="50"/>
  <c r="AF49" i="50"/>
  <c r="AJ49" i="50"/>
  <c r="AK49" i="50"/>
  <c r="AL49" i="50"/>
  <c r="AM49" i="50"/>
  <c r="AN49" i="50"/>
  <c r="AQ49" i="50"/>
  <c r="E48" i="50"/>
  <c r="D48" i="50" s="1"/>
  <c r="K48" i="50"/>
  <c r="L48" i="50"/>
  <c r="M48" i="50" s="1"/>
  <c r="O48" i="50"/>
  <c r="P48" i="50"/>
  <c r="AP48" i="50" s="1"/>
  <c r="AC48" i="50"/>
  <c r="AD48" i="50"/>
  <c r="AE48" i="50"/>
  <c r="AH48" i="50"/>
  <c r="AJ48" i="50"/>
  <c r="AK48" i="50"/>
  <c r="AL48" i="50"/>
  <c r="AM48" i="50"/>
  <c r="AN48" i="50"/>
  <c r="AQ48" i="50"/>
  <c r="E47" i="50"/>
  <c r="D47" i="50" s="1"/>
  <c r="K47" i="50"/>
  <c r="L47" i="50"/>
  <c r="M47" i="50" s="1"/>
  <c r="O47" i="50"/>
  <c r="P47" i="50"/>
  <c r="AP47" i="50" s="1"/>
  <c r="AC47" i="50"/>
  <c r="AD47" i="50"/>
  <c r="AE47" i="50"/>
  <c r="AH47" i="50"/>
  <c r="AJ47" i="50"/>
  <c r="AK47" i="50"/>
  <c r="AL47" i="50"/>
  <c r="AM47" i="50"/>
  <c r="AN47" i="50"/>
  <c r="AQ47" i="50"/>
  <c r="E46" i="50"/>
  <c r="D46" i="50" s="1"/>
  <c r="K46" i="50"/>
  <c r="AH46" i="50" s="1"/>
  <c r="L46" i="50"/>
  <c r="M46" i="50" s="1"/>
  <c r="O46" i="50"/>
  <c r="P46" i="50"/>
  <c r="AP46" i="50" s="1"/>
  <c r="AC46" i="50"/>
  <c r="AD46" i="50"/>
  <c r="AE46" i="50"/>
  <c r="AF46" i="50"/>
  <c r="AJ46" i="50"/>
  <c r="AK46" i="50"/>
  <c r="AL46" i="50"/>
  <c r="AM46" i="50"/>
  <c r="AN46" i="50"/>
  <c r="AQ46" i="50"/>
  <c r="E45" i="50"/>
  <c r="D45" i="50" s="1"/>
  <c r="K45" i="50"/>
  <c r="L45" i="50"/>
  <c r="M45" i="50" s="1"/>
  <c r="AG45" i="50" s="1"/>
  <c r="O45" i="50"/>
  <c r="P45" i="50"/>
  <c r="AP45" i="50" s="1"/>
  <c r="AC45" i="50"/>
  <c r="AD45" i="50"/>
  <c r="AE45" i="50"/>
  <c r="AH45" i="50"/>
  <c r="AJ45" i="50"/>
  <c r="AK45" i="50"/>
  <c r="AL45" i="50"/>
  <c r="AM45" i="50"/>
  <c r="AN45" i="50"/>
  <c r="AQ45" i="50"/>
  <c r="AO47" i="50" l="1"/>
  <c r="AF47" i="50"/>
  <c r="AO48" i="50"/>
  <c r="AF48" i="50"/>
  <c r="AO45" i="50"/>
  <c r="AF45" i="50"/>
  <c r="AO52" i="50"/>
  <c r="AF52" i="50"/>
  <c r="AO53" i="50"/>
  <c r="AF53" i="50"/>
  <c r="AO54" i="50"/>
  <c r="AF54" i="50"/>
  <c r="AO55" i="50"/>
  <c r="AF55" i="50"/>
  <c r="AF57" i="50"/>
  <c r="AG51" i="50"/>
  <c r="AO56" i="50"/>
  <c r="AO57" i="50"/>
  <c r="AO58" i="50"/>
  <c r="AF58" i="50"/>
  <c r="AI58" i="50"/>
  <c r="AG57" i="50"/>
  <c r="AH57" i="50"/>
  <c r="AI57" i="50"/>
  <c r="AG56" i="50"/>
  <c r="AG55" i="50"/>
  <c r="AG54" i="50"/>
  <c r="AI54" i="50"/>
  <c r="AG53" i="50"/>
  <c r="AI53" i="50"/>
  <c r="AG52" i="50"/>
  <c r="AI52" i="50"/>
  <c r="AG50" i="50"/>
  <c r="AI50" i="50"/>
  <c r="AO49" i="50"/>
  <c r="AG49" i="50"/>
  <c r="AI49" i="50"/>
  <c r="AG48" i="50"/>
  <c r="AI48" i="50"/>
  <c r="AG47" i="50"/>
  <c r="AI47" i="50"/>
  <c r="AO46" i="50"/>
  <c r="AG46" i="50"/>
  <c r="AI46" i="50"/>
  <c r="AI45" i="50"/>
  <c r="E44" i="50"/>
  <c r="D44" i="50" s="1"/>
  <c r="K44" i="50"/>
  <c r="L44" i="50"/>
  <c r="M44" i="50" s="1"/>
  <c r="O44" i="50"/>
  <c r="P44" i="50"/>
  <c r="AP44" i="50" s="1"/>
  <c r="AC44" i="50"/>
  <c r="AD44" i="50"/>
  <c r="AE44" i="50"/>
  <c r="AH44" i="50"/>
  <c r="AJ44" i="50"/>
  <c r="AK44" i="50"/>
  <c r="AL44" i="50"/>
  <c r="AM44" i="50"/>
  <c r="AN44" i="50"/>
  <c r="AQ44" i="50"/>
  <c r="AF44" i="50" l="1"/>
  <c r="AO44" i="50"/>
  <c r="AG44" i="50"/>
  <c r="AI44" i="50"/>
  <c r="E37" i="50" l="1"/>
  <c r="D37" i="50" s="1"/>
  <c r="K37" i="50"/>
  <c r="L37" i="50"/>
  <c r="M37" i="50" s="1"/>
  <c r="O37" i="50"/>
  <c r="P37" i="50"/>
  <c r="AP37" i="50" s="1"/>
  <c r="AC37" i="50"/>
  <c r="AD37" i="50"/>
  <c r="AE37" i="50"/>
  <c r="AH37" i="50"/>
  <c r="AJ37" i="50"/>
  <c r="AK37" i="50"/>
  <c r="AL37" i="50"/>
  <c r="AM37" i="50"/>
  <c r="AN37" i="50"/>
  <c r="AQ37" i="50"/>
  <c r="AF37" i="50" l="1"/>
  <c r="AO37" i="50"/>
  <c r="AG37" i="50"/>
  <c r="AI37" i="50"/>
  <c r="E43" i="50"/>
  <c r="D43" i="50" s="1"/>
  <c r="K43" i="50"/>
  <c r="L43" i="50"/>
  <c r="M43" i="50" s="1"/>
  <c r="O43" i="50"/>
  <c r="P43" i="50"/>
  <c r="AP43" i="50" s="1"/>
  <c r="AC43" i="50"/>
  <c r="AD43" i="50"/>
  <c r="AE43" i="50"/>
  <c r="AJ43" i="50"/>
  <c r="AK43" i="50"/>
  <c r="AL43" i="50"/>
  <c r="AM43" i="50"/>
  <c r="AN43" i="50"/>
  <c r="AQ43" i="50"/>
  <c r="E42" i="50"/>
  <c r="D42" i="50" s="1"/>
  <c r="K42" i="50"/>
  <c r="AH42" i="50" s="1"/>
  <c r="L42" i="50"/>
  <c r="M42" i="50" s="1"/>
  <c r="O42" i="50"/>
  <c r="P42" i="50"/>
  <c r="AP42" i="50" s="1"/>
  <c r="AC42" i="50"/>
  <c r="AD42" i="50"/>
  <c r="AE42" i="50"/>
  <c r="AJ42" i="50"/>
  <c r="AK42" i="50"/>
  <c r="AL42" i="50"/>
  <c r="AM42" i="50"/>
  <c r="AN42" i="50"/>
  <c r="AQ42" i="50"/>
  <c r="E41" i="50"/>
  <c r="D41" i="50" s="1"/>
  <c r="K41" i="50"/>
  <c r="L41" i="50"/>
  <c r="M41" i="50"/>
  <c r="O41" i="50"/>
  <c r="P41" i="50"/>
  <c r="AP41" i="50" s="1"/>
  <c r="AC41" i="50"/>
  <c r="AD41" i="50"/>
  <c r="AE41" i="50"/>
  <c r="AH41" i="50"/>
  <c r="AJ41" i="50"/>
  <c r="AK41" i="50"/>
  <c r="AL41" i="50"/>
  <c r="AM41" i="50"/>
  <c r="AN41" i="50"/>
  <c r="AQ41" i="50"/>
  <c r="E40" i="50"/>
  <c r="D40" i="50" s="1"/>
  <c r="K40" i="50"/>
  <c r="AH40" i="50" s="1"/>
  <c r="L40" i="50"/>
  <c r="M40" i="50" s="1"/>
  <c r="O40" i="50"/>
  <c r="P40" i="50"/>
  <c r="AP40" i="50" s="1"/>
  <c r="AC40" i="50"/>
  <c r="AD40" i="50"/>
  <c r="AE40" i="50"/>
  <c r="AJ40" i="50"/>
  <c r="AK40" i="50"/>
  <c r="AL40" i="50"/>
  <c r="AM40" i="50"/>
  <c r="AN40" i="50"/>
  <c r="AQ40" i="50"/>
  <c r="E39" i="50"/>
  <c r="D39" i="50" s="1"/>
  <c r="K39" i="50"/>
  <c r="L39" i="50"/>
  <c r="M39" i="50" s="1"/>
  <c r="O39" i="50"/>
  <c r="P39" i="50"/>
  <c r="AP39" i="50" s="1"/>
  <c r="AC39" i="50"/>
  <c r="AD39" i="50"/>
  <c r="AE39" i="50"/>
  <c r="AJ39" i="50"/>
  <c r="AK39" i="50"/>
  <c r="AL39" i="50"/>
  <c r="AM39" i="50"/>
  <c r="AN39" i="50"/>
  <c r="AQ39" i="50"/>
  <c r="E38" i="50"/>
  <c r="D38" i="50" s="1"/>
  <c r="K38" i="50"/>
  <c r="AH38" i="50" s="1"/>
  <c r="L38" i="50"/>
  <c r="M38" i="50" s="1"/>
  <c r="O38" i="50"/>
  <c r="P38" i="50"/>
  <c r="AP38" i="50" s="1"/>
  <c r="AC38" i="50"/>
  <c r="AD38" i="50"/>
  <c r="AE38" i="50"/>
  <c r="AJ38" i="50"/>
  <c r="AK38" i="50"/>
  <c r="AL38" i="50"/>
  <c r="AM38" i="50"/>
  <c r="AN38" i="50"/>
  <c r="AQ38" i="50"/>
  <c r="E36" i="50"/>
  <c r="D36" i="50" s="1"/>
  <c r="K36" i="50"/>
  <c r="AH36" i="50" s="1"/>
  <c r="L36" i="50"/>
  <c r="M36" i="50" s="1"/>
  <c r="O36" i="50"/>
  <c r="P36" i="50"/>
  <c r="AP36" i="50" s="1"/>
  <c r="AC36" i="50"/>
  <c r="AD36" i="50"/>
  <c r="AE36" i="50"/>
  <c r="AJ36" i="50"/>
  <c r="AK36" i="50"/>
  <c r="AL36" i="50"/>
  <c r="AM36" i="50"/>
  <c r="AN36" i="50"/>
  <c r="AQ36" i="50"/>
  <c r="E35" i="50"/>
  <c r="D35" i="50" s="1"/>
  <c r="K35" i="50"/>
  <c r="AH35" i="50" s="1"/>
  <c r="L35" i="50"/>
  <c r="M35" i="50" s="1"/>
  <c r="O35" i="50"/>
  <c r="P35" i="50"/>
  <c r="AP35" i="50" s="1"/>
  <c r="AC35" i="50"/>
  <c r="AD35" i="50"/>
  <c r="AE35" i="50"/>
  <c r="AJ35" i="50"/>
  <c r="AK35" i="50"/>
  <c r="AL35" i="50"/>
  <c r="AM35" i="50"/>
  <c r="AN35" i="50"/>
  <c r="AQ35" i="50"/>
  <c r="E34" i="50"/>
  <c r="D34" i="50" s="1"/>
  <c r="K34" i="50"/>
  <c r="AH34" i="50" s="1"/>
  <c r="L34" i="50"/>
  <c r="M34" i="50" s="1"/>
  <c r="O34" i="50"/>
  <c r="P34" i="50"/>
  <c r="AP34" i="50" s="1"/>
  <c r="AC34" i="50"/>
  <c r="AD34" i="50"/>
  <c r="AE34" i="50"/>
  <c r="AJ34" i="50"/>
  <c r="AK34" i="50"/>
  <c r="AL34" i="50"/>
  <c r="AM34" i="50"/>
  <c r="AN34" i="50"/>
  <c r="AQ34" i="50"/>
  <c r="E33" i="50"/>
  <c r="D33" i="50" s="1"/>
  <c r="K33" i="50"/>
  <c r="AH33" i="50" s="1"/>
  <c r="L33" i="50"/>
  <c r="M33" i="50" s="1"/>
  <c r="O33" i="50"/>
  <c r="P33" i="50"/>
  <c r="AP33" i="50" s="1"/>
  <c r="AC33" i="50"/>
  <c r="AD33" i="50"/>
  <c r="AE33" i="50"/>
  <c r="AJ33" i="50"/>
  <c r="AK33" i="50"/>
  <c r="AL33" i="50"/>
  <c r="AM33" i="50"/>
  <c r="AN33" i="50"/>
  <c r="AQ33" i="50"/>
  <c r="E32" i="50"/>
  <c r="D32" i="50" s="1"/>
  <c r="K32" i="50"/>
  <c r="AH32" i="50" s="1"/>
  <c r="L32" i="50"/>
  <c r="M32" i="50" s="1"/>
  <c r="O32" i="50"/>
  <c r="P32" i="50"/>
  <c r="AP32" i="50" s="1"/>
  <c r="AC32" i="50"/>
  <c r="AD32" i="50"/>
  <c r="AE32" i="50"/>
  <c r="AJ32" i="50"/>
  <c r="AK32" i="50"/>
  <c r="AL32" i="50"/>
  <c r="AM32" i="50"/>
  <c r="AN32" i="50"/>
  <c r="AQ32" i="50"/>
  <c r="E31" i="50"/>
  <c r="D31" i="50" s="1"/>
  <c r="K31" i="50"/>
  <c r="AH31" i="50" s="1"/>
  <c r="L31" i="50"/>
  <c r="M31" i="50" s="1"/>
  <c r="O31" i="50"/>
  <c r="P31" i="50"/>
  <c r="AP31" i="50" s="1"/>
  <c r="AC31" i="50"/>
  <c r="AD31" i="50"/>
  <c r="AE31" i="50"/>
  <c r="AJ31" i="50"/>
  <c r="AK31" i="50"/>
  <c r="AL31" i="50"/>
  <c r="AM31" i="50"/>
  <c r="AN31" i="50"/>
  <c r="AQ31" i="50"/>
  <c r="E30" i="50"/>
  <c r="D30" i="50" s="1"/>
  <c r="K30" i="50"/>
  <c r="L30" i="50"/>
  <c r="M30" i="50" s="1"/>
  <c r="O30" i="50"/>
  <c r="P30" i="50"/>
  <c r="AP30" i="50" s="1"/>
  <c r="AC30" i="50"/>
  <c r="AD30" i="50"/>
  <c r="AE30" i="50"/>
  <c r="AJ30" i="50"/>
  <c r="AK30" i="50"/>
  <c r="AL30" i="50"/>
  <c r="AM30" i="50"/>
  <c r="AN30" i="50"/>
  <c r="AQ30" i="50"/>
  <c r="E29" i="50"/>
  <c r="D29" i="50" s="1"/>
  <c r="K29" i="50"/>
  <c r="AH29" i="50" s="1"/>
  <c r="L29" i="50"/>
  <c r="M29" i="50" s="1"/>
  <c r="O29" i="50"/>
  <c r="P29" i="50"/>
  <c r="AP29" i="50" s="1"/>
  <c r="AC29" i="50"/>
  <c r="AD29" i="50"/>
  <c r="AE29" i="50"/>
  <c r="AJ29" i="50"/>
  <c r="AK29" i="50"/>
  <c r="AL29" i="50"/>
  <c r="AM29" i="50"/>
  <c r="AN29" i="50"/>
  <c r="AQ29" i="50"/>
  <c r="E28" i="50"/>
  <c r="D28" i="50" s="1"/>
  <c r="K28" i="50"/>
  <c r="L28" i="50"/>
  <c r="M28" i="50" s="1"/>
  <c r="O28" i="50"/>
  <c r="P28" i="50"/>
  <c r="AP28" i="50" s="1"/>
  <c r="AC28" i="50"/>
  <c r="AD28" i="50"/>
  <c r="AE28" i="50"/>
  <c r="AJ28" i="50"/>
  <c r="AK28" i="50"/>
  <c r="AL28" i="50"/>
  <c r="AM28" i="50"/>
  <c r="AN28" i="50"/>
  <c r="AQ28" i="50"/>
  <c r="E27" i="50"/>
  <c r="D27" i="50" s="1"/>
  <c r="K27" i="50"/>
  <c r="AH27" i="50" s="1"/>
  <c r="L27" i="50"/>
  <c r="M27" i="50" s="1"/>
  <c r="O27" i="50"/>
  <c r="P27" i="50"/>
  <c r="AP27" i="50" s="1"/>
  <c r="AC27" i="50"/>
  <c r="AD27" i="50"/>
  <c r="AE27" i="50"/>
  <c r="AJ27" i="50"/>
  <c r="AK27" i="50"/>
  <c r="AL27" i="50"/>
  <c r="AM27" i="50"/>
  <c r="AN27" i="50"/>
  <c r="AQ27" i="50"/>
  <c r="E26" i="50"/>
  <c r="D26" i="50" s="1"/>
  <c r="K26" i="50"/>
  <c r="AH26" i="50" s="1"/>
  <c r="L26" i="50"/>
  <c r="M26" i="50" s="1"/>
  <c r="O26" i="50"/>
  <c r="P26" i="50"/>
  <c r="AP26" i="50" s="1"/>
  <c r="AC26" i="50"/>
  <c r="AD26" i="50"/>
  <c r="AE26" i="50"/>
  <c r="AJ26" i="50"/>
  <c r="AK26" i="50"/>
  <c r="AL26" i="50"/>
  <c r="AM26" i="50"/>
  <c r="AN26" i="50"/>
  <c r="AQ26" i="50"/>
  <c r="E25" i="50"/>
  <c r="D25" i="50" s="1"/>
  <c r="K25" i="50"/>
  <c r="AH25" i="50" s="1"/>
  <c r="L25" i="50"/>
  <c r="M25" i="50" s="1"/>
  <c r="AI25" i="50" s="1"/>
  <c r="O25" i="50"/>
  <c r="P25" i="50"/>
  <c r="AP25" i="50" s="1"/>
  <c r="AC25" i="50"/>
  <c r="AD25" i="50"/>
  <c r="AE25" i="50"/>
  <c r="AJ25" i="50"/>
  <c r="AK25" i="50"/>
  <c r="AL25" i="50"/>
  <c r="AM25" i="50"/>
  <c r="AN25" i="50"/>
  <c r="AQ25" i="50"/>
  <c r="E24" i="50"/>
  <c r="D24" i="50" s="1"/>
  <c r="K24" i="50"/>
  <c r="AH24" i="50" s="1"/>
  <c r="L24" i="50"/>
  <c r="M24" i="50" s="1"/>
  <c r="O24" i="50"/>
  <c r="P24" i="50"/>
  <c r="AP24" i="50" s="1"/>
  <c r="AC24" i="50"/>
  <c r="AD24" i="50"/>
  <c r="AE24" i="50"/>
  <c r="AJ24" i="50"/>
  <c r="AK24" i="50"/>
  <c r="AL24" i="50"/>
  <c r="AM24" i="50"/>
  <c r="AN24" i="50"/>
  <c r="AQ24" i="50"/>
  <c r="E23" i="50"/>
  <c r="D23" i="50" s="1"/>
  <c r="K23" i="50"/>
  <c r="AH23" i="50" s="1"/>
  <c r="L23" i="50"/>
  <c r="M23" i="50" s="1"/>
  <c r="AI23" i="50" s="1"/>
  <c r="O23" i="50"/>
  <c r="P23" i="50"/>
  <c r="AP23" i="50" s="1"/>
  <c r="AC23" i="50"/>
  <c r="AD23" i="50"/>
  <c r="AE23" i="50"/>
  <c r="AJ23" i="50"/>
  <c r="AK23" i="50"/>
  <c r="AL23" i="50"/>
  <c r="AM23" i="50"/>
  <c r="AN23" i="50"/>
  <c r="AQ23" i="50"/>
  <c r="E22" i="50"/>
  <c r="D22" i="50" s="1"/>
  <c r="K22" i="50"/>
  <c r="AH22" i="50" s="1"/>
  <c r="L22" i="50"/>
  <c r="M22" i="50" s="1"/>
  <c r="AI22" i="50" s="1"/>
  <c r="O22" i="50"/>
  <c r="P22" i="50"/>
  <c r="AP22" i="50" s="1"/>
  <c r="AC22" i="50"/>
  <c r="AD22" i="50"/>
  <c r="AE22" i="50"/>
  <c r="AJ22" i="50"/>
  <c r="AK22" i="50"/>
  <c r="AL22" i="50"/>
  <c r="AM22" i="50"/>
  <c r="AN22" i="50"/>
  <c r="AQ22" i="50"/>
  <c r="E21" i="50"/>
  <c r="D21" i="50" s="1"/>
  <c r="K21" i="50"/>
  <c r="L21" i="50"/>
  <c r="M21" i="50" s="1"/>
  <c r="O21" i="50"/>
  <c r="P21" i="50"/>
  <c r="AP21" i="50" s="1"/>
  <c r="AC21" i="50"/>
  <c r="AD21" i="50"/>
  <c r="AE21" i="50"/>
  <c r="AJ21" i="50"/>
  <c r="AK21" i="50"/>
  <c r="AL21" i="50"/>
  <c r="AM21" i="50"/>
  <c r="AN21" i="50"/>
  <c r="AQ21" i="50"/>
  <c r="E20" i="50"/>
  <c r="D20" i="50" s="1"/>
  <c r="K20" i="50"/>
  <c r="AH20" i="50" s="1"/>
  <c r="L20" i="50"/>
  <c r="M20" i="50" s="1"/>
  <c r="O20" i="50"/>
  <c r="P20" i="50"/>
  <c r="AP20" i="50" s="1"/>
  <c r="AC20" i="50"/>
  <c r="AD20" i="50"/>
  <c r="AE20" i="50"/>
  <c r="AJ20" i="50"/>
  <c r="AK20" i="50"/>
  <c r="AL20" i="50"/>
  <c r="AM20" i="50"/>
  <c r="AN20" i="50"/>
  <c r="AQ20" i="50"/>
  <c r="E19" i="50"/>
  <c r="D19" i="50" s="1"/>
  <c r="K19" i="50"/>
  <c r="AH19" i="50" s="1"/>
  <c r="L19" i="50"/>
  <c r="M19" i="50" s="1"/>
  <c r="AI19" i="50" s="1"/>
  <c r="O19" i="50"/>
  <c r="P19" i="50"/>
  <c r="AP19" i="50" s="1"/>
  <c r="AC19" i="50"/>
  <c r="AD19" i="50"/>
  <c r="AE19" i="50"/>
  <c r="AJ19" i="50"/>
  <c r="AK19" i="50"/>
  <c r="AL19" i="50"/>
  <c r="AM19" i="50"/>
  <c r="AN19" i="50"/>
  <c r="AQ19" i="50"/>
  <c r="E16" i="50"/>
  <c r="D16" i="50" s="1"/>
  <c r="K16" i="50"/>
  <c r="AH16" i="50" s="1"/>
  <c r="L16" i="50"/>
  <c r="M16" i="50" s="1"/>
  <c r="O16" i="50"/>
  <c r="P16" i="50"/>
  <c r="AP16" i="50" s="1"/>
  <c r="AC16" i="50"/>
  <c r="AD16" i="50"/>
  <c r="AE16" i="50"/>
  <c r="AJ16" i="50"/>
  <c r="AK16" i="50"/>
  <c r="AL16" i="50"/>
  <c r="AM16" i="50"/>
  <c r="AN16" i="50"/>
  <c r="AQ16" i="50"/>
  <c r="E18" i="50"/>
  <c r="D18" i="50" s="1"/>
  <c r="K18" i="50"/>
  <c r="AH18" i="50" s="1"/>
  <c r="L18" i="50"/>
  <c r="M18" i="50" s="1"/>
  <c r="AI18" i="50" s="1"/>
  <c r="O18" i="50"/>
  <c r="P18" i="50"/>
  <c r="AP18" i="50" s="1"/>
  <c r="AC18" i="50"/>
  <c r="AD18" i="50"/>
  <c r="AE18" i="50"/>
  <c r="AJ18" i="50"/>
  <c r="AK18" i="50"/>
  <c r="AL18" i="50"/>
  <c r="AM18" i="50"/>
  <c r="AN18" i="50"/>
  <c r="AQ18" i="50"/>
  <c r="E17" i="50"/>
  <c r="D17" i="50" s="1"/>
  <c r="K17" i="50"/>
  <c r="L17" i="50"/>
  <c r="M17" i="50" s="1"/>
  <c r="O17" i="50"/>
  <c r="P17" i="50"/>
  <c r="AP17" i="50" s="1"/>
  <c r="AC17" i="50"/>
  <c r="AD17" i="50"/>
  <c r="AE17" i="50"/>
  <c r="AJ17" i="50"/>
  <c r="AK17" i="50"/>
  <c r="AL17" i="50"/>
  <c r="AM17" i="50"/>
  <c r="AN17" i="50"/>
  <c r="AQ17" i="50"/>
  <c r="E15" i="50"/>
  <c r="D15" i="50" s="1"/>
  <c r="K15" i="50"/>
  <c r="AH15" i="50" s="1"/>
  <c r="L15" i="50"/>
  <c r="M15" i="50" s="1"/>
  <c r="AI15" i="50" s="1"/>
  <c r="O15" i="50"/>
  <c r="P15" i="50"/>
  <c r="AP15" i="50" s="1"/>
  <c r="AC15" i="50"/>
  <c r="AD15" i="50"/>
  <c r="AE15" i="50"/>
  <c r="AJ15" i="50"/>
  <c r="AK15" i="50"/>
  <c r="AL15" i="50"/>
  <c r="AM15" i="50"/>
  <c r="AN15" i="50"/>
  <c r="AQ15" i="50"/>
  <c r="E14" i="50"/>
  <c r="D14" i="50" s="1"/>
  <c r="K14" i="50"/>
  <c r="AH14" i="50" s="1"/>
  <c r="L14" i="50"/>
  <c r="M14" i="50" s="1"/>
  <c r="O14" i="50"/>
  <c r="P14" i="50"/>
  <c r="AP14" i="50" s="1"/>
  <c r="AC14" i="50"/>
  <c r="AD14" i="50"/>
  <c r="AE14" i="50"/>
  <c r="AJ14" i="50"/>
  <c r="AK14" i="50"/>
  <c r="AL14" i="50"/>
  <c r="AM14" i="50"/>
  <c r="AN14" i="50"/>
  <c r="AQ14" i="50"/>
  <c r="E13" i="50"/>
  <c r="D13" i="50" s="1"/>
  <c r="K13" i="50"/>
  <c r="AH13" i="50" s="1"/>
  <c r="L13" i="50"/>
  <c r="M13" i="50" s="1"/>
  <c r="O13" i="50"/>
  <c r="P13" i="50"/>
  <c r="AP13" i="50" s="1"/>
  <c r="AC13" i="50"/>
  <c r="AD13" i="50"/>
  <c r="AE13" i="50"/>
  <c r="AJ13" i="50"/>
  <c r="AK13" i="50"/>
  <c r="AL13" i="50"/>
  <c r="AM13" i="50"/>
  <c r="AN13" i="50"/>
  <c r="AQ13" i="50"/>
  <c r="E12" i="50"/>
  <c r="D12" i="50" s="1"/>
  <c r="K12" i="50"/>
  <c r="AH12" i="50" s="1"/>
  <c r="L12" i="50"/>
  <c r="M12" i="50" s="1"/>
  <c r="O12" i="50"/>
  <c r="P12" i="50"/>
  <c r="AP12" i="50" s="1"/>
  <c r="AC12" i="50"/>
  <c r="AD12" i="50"/>
  <c r="AE12" i="50"/>
  <c r="AJ12" i="50"/>
  <c r="AK12" i="50"/>
  <c r="AL12" i="50"/>
  <c r="AM12" i="50"/>
  <c r="AN12" i="50"/>
  <c r="AQ12" i="50"/>
  <c r="E11" i="50"/>
  <c r="D11" i="50" s="1"/>
  <c r="K11" i="50"/>
  <c r="AH11" i="50" s="1"/>
  <c r="L11" i="50"/>
  <c r="M11" i="50" s="1"/>
  <c r="O11" i="50"/>
  <c r="P11" i="50"/>
  <c r="AP11" i="50" s="1"/>
  <c r="AC11" i="50"/>
  <c r="AD11" i="50"/>
  <c r="AE11" i="50"/>
  <c r="AJ11" i="50"/>
  <c r="AK11" i="50"/>
  <c r="AL11" i="50"/>
  <c r="AM11" i="50"/>
  <c r="AN11" i="50"/>
  <c r="AQ11" i="50"/>
  <c r="E10" i="50"/>
  <c r="D10" i="50" s="1"/>
  <c r="K10" i="50"/>
  <c r="AH10" i="50" s="1"/>
  <c r="L10" i="50"/>
  <c r="M10" i="50" s="1"/>
  <c r="O10" i="50"/>
  <c r="P10" i="50"/>
  <c r="AP10" i="50" s="1"/>
  <c r="AC10" i="50"/>
  <c r="AD10" i="50"/>
  <c r="AE10" i="50"/>
  <c r="AJ10" i="50"/>
  <c r="AK10" i="50"/>
  <c r="AL10" i="50"/>
  <c r="AM10" i="50"/>
  <c r="AN10" i="50"/>
  <c r="AQ10" i="50"/>
  <c r="E9" i="50"/>
  <c r="D9" i="50" s="1"/>
  <c r="K9" i="50"/>
  <c r="AH9" i="50" s="1"/>
  <c r="L9" i="50"/>
  <c r="M9" i="50" s="1"/>
  <c r="O9" i="50"/>
  <c r="P9" i="50"/>
  <c r="AP9" i="50" s="1"/>
  <c r="AC9" i="50"/>
  <c r="AD9" i="50"/>
  <c r="AE9" i="50"/>
  <c r="AJ9" i="50"/>
  <c r="AK9" i="50"/>
  <c r="AL9" i="50"/>
  <c r="AM9" i="50"/>
  <c r="AN9" i="50"/>
  <c r="AQ9" i="50"/>
  <c r="E8" i="50"/>
  <c r="D8" i="50" s="1"/>
  <c r="K8" i="50"/>
  <c r="L8" i="50"/>
  <c r="M8" i="50" s="1"/>
  <c r="O8" i="50"/>
  <c r="P8" i="50"/>
  <c r="AP8" i="50" s="1"/>
  <c r="AC8" i="50"/>
  <c r="AD8" i="50"/>
  <c r="AE8" i="50"/>
  <c r="AJ8" i="50"/>
  <c r="AK8" i="50"/>
  <c r="AL8" i="50"/>
  <c r="AM8" i="50"/>
  <c r="AN8" i="50"/>
  <c r="AQ8" i="50"/>
  <c r="E7" i="50"/>
  <c r="D7" i="50" s="1"/>
  <c r="K7" i="50"/>
  <c r="AH7" i="50" s="1"/>
  <c r="L7" i="50"/>
  <c r="M7" i="50" s="1"/>
  <c r="O7" i="50"/>
  <c r="P7" i="50"/>
  <c r="AP7" i="50" s="1"/>
  <c r="AC7" i="50"/>
  <c r="AD7" i="50"/>
  <c r="AE7" i="50"/>
  <c r="AJ7" i="50"/>
  <c r="AK7" i="50"/>
  <c r="AL7" i="50"/>
  <c r="AM7" i="50"/>
  <c r="AN7" i="50"/>
  <c r="AQ7" i="50"/>
  <c r="K4" i="50"/>
  <c r="K5" i="50"/>
  <c r="AF42" i="50" l="1"/>
  <c r="AF43" i="50"/>
  <c r="AO41" i="50"/>
  <c r="AO43" i="50"/>
  <c r="AF38" i="50"/>
  <c r="AG41" i="50"/>
  <c r="AF15" i="50"/>
  <c r="AG16" i="50"/>
  <c r="AF25" i="50"/>
  <c r="AF21" i="50"/>
  <c r="AF22" i="50"/>
  <c r="AF26" i="50"/>
  <c r="AF33" i="50"/>
  <c r="AF34" i="50"/>
  <c r="AF35" i="50"/>
  <c r="AO33" i="50"/>
  <c r="AO18" i="50"/>
  <c r="AF28" i="50"/>
  <c r="AF7" i="50"/>
  <c r="AG21" i="50"/>
  <c r="AG24" i="50"/>
  <c r="AF30" i="50"/>
  <c r="AO8" i="50"/>
  <c r="AO17" i="50"/>
  <c r="AF19" i="50"/>
  <c r="AF20" i="50"/>
  <c r="AI41" i="50"/>
  <c r="AF16" i="50"/>
  <c r="AO14" i="50"/>
  <c r="AG38" i="50"/>
  <c r="AO19" i="50"/>
  <c r="AO20" i="50"/>
  <c r="AO21" i="50"/>
  <c r="AO22" i="50"/>
  <c r="AO26" i="50"/>
  <c r="AO34" i="50"/>
  <c r="AO35" i="50"/>
  <c r="AG10" i="50"/>
  <c r="AO23" i="50"/>
  <c r="AF23" i="50"/>
  <c r="AO24" i="50"/>
  <c r="AF24" i="50"/>
  <c r="AF27" i="50"/>
  <c r="AI28" i="50"/>
  <c r="AF29" i="50"/>
  <c r="AO30" i="50"/>
  <c r="AO31" i="50"/>
  <c r="AF31" i="50"/>
  <c r="AG33" i="50"/>
  <c r="AF36" i="50"/>
  <c r="AF39" i="50"/>
  <c r="AF41" i="50"/>
  <c r="AG28" i="50"/>
  <c r="AF8" i="50"/>
  <c r="AF9" i="50"/>
  <c r="AO10" i="50"/>
  <c r="AF10" i="50"/>
  <c r="AO11" i="50"/>
  <c r="AF11" i="50"/>
  <c r="AO12" i="50"/>
  <c r="AF12" i="50"/>
  <c r="AO13" i="50"/>
  <c r="AF13" i="50"/>
  <c r="AF14" i="50"/>
  <c r="AF17" i="50"/>
  <c r="AF18" i="50"/>
  <c r="AG25" i="50"/>
  <c r="AH28" i="50"/>
  <c r="AF32" i="50"/>
  <c r="AO39" i="50"/>
  <c r="AF40" i="50"/>
  <c r="AG43" i="50"/>
  <c r="AH43" i="50"/>
  <c r="AI43" i="50"/>
  <c r="AO42" i="50"/>
  <c r="AG42" i="50"/>
  <c r="AI42" i="50"/>
  <c r="AO40" i="50"/>
  <c r="AG40" i="50"/>
  <c r="AI40" i="50"/>
  <c r="AG39" i="50"/>
  <c r="AH39" i="50"/>
  <c r="AI39" i="50"/>
  <c r="AO38" i="50"/>
  <c r="AI38" i="50"/>
  <c r="AG36" i="50"/>
  <c r="AO36" i="50"/>
  <c r="AI36" i="50"/>
  <c r="AG35" i="50"/>
  <c r="AI35" i="50"/>
  <c r="AG34" i="50"/>
  <c r="AI34" i="50"/>
  <c r="AI33" i="50"/>
  <c r="AO32" i="50"/>
  <c r="AG32" i="50"/>
  <c r="AI32" i="50"/>
  <c r="AG31" i="50"/>
  <c r="AI31" i="50"/>
  <c r="AG30" i="50"/>
  <c r="AH30" i="50"/>
  <c r="AI30" i="50"/>
  <c r="AO29" i="50"/>
  <c r="AG29" i="50"/>
  <c r="AI29" i="50"/>
  <c r="AO28" i="50"/>
  <c r="AG27" i="50"/>
  <c r="AO27" i="50"/>
  <c r="AI27" i="50"/>
  <c r="AG26" i="50"/>
  <c r="AI26" i="50"/>
  <c r="AO25" i="50"/>
  <c r="AI24" i="50"/>
  <c r="AG23" i="50"/>
  <c r="AG22" i="50"/>
  <c r="AI21" i="50"/>
  <c r="AH21" i="50"/>
  <c r="AG20" i="50"/>
  <c r="AI20" i="50"/>
  <c r="AG19" i="50"/>
  <c r="AO16" i="50"/>
  <c r="AI16" i="50"/>
  <c r="AG18" i="50"/>
  <c r="AG17" i="50"/>
  <c r="AI17" i="50"/>
  <c r="AH17" i="50"/>
  <c r="AO15" i="50"/>
  <c r="AG15" i="50"/>
  <c r="AG14" i="50"/>
  <c r="AI14" i="50"/>
  <c r="AG13" i="50"/>
  <c r="AI13" i="50"/>
  <c r="AG12" i="50"/>
  <c r="AI12" i="50"/>
  <c r="AG11" i="50"/>
  <c r="AI11" i="50"/>
  <c r="AI10" i="50"/>
  <c r="AO9" i="50"/>
  <c r="AG9" i="50"/>
  <c r="AI9" i="50"/>
  <c r="AG8" i="50"/>
  <c r="AI8" i="50"/>
  <c r="AH8" i="50"/>
  <c r="AO7" i="50"/>
  <c r="AG7" i="50"/>
  <c r="AI7" i="50"/>
  <c r="S1" i="50" l="1"/>
  <c r="R1" i="50"/>
  <c r="Q1" i="50"/>
  <c r="J1" i="50"/>
  <c r="P6" i="50"/>
  <c r="P5" i="50"/>
  <c r="P4" i="50"/>
  <c r="P1" i="50" l="1"/>
  <c r="E6" i="50" l="1"/>
  <c r="D6" i="50" s="1"/>
  <c r="Z1" i="50" l="1"/>
  <c r="AB1" i="50" l="1"/>
  <c r="AA1" i="50"/>
  <c r="L5" i="50" l="1"/>
  <c r="M5" i="50" s="1"/>
  <c r="L4" i="50"/>
  <c r="M4" i="50" l="1"/>
  <c r="I1" i="50"/>
  <c r="U67" i="50" s="1"/>
  <c r="U65" i="50" l="1"/>
  <c r="U66" i="50"/>
  <c r="U63" i="50"/>
  <c r="U64" i="50"/>
  <c r="U61" i="50"/>
  <c r="U62" i="50"/>
  <c r="U59" i="50"/>
  <c r="U60" i="50"/>
  <c r="U57" i="50"/>
  <c r="U58" i="50"/>
  <c r="U55" i="50"/>
  <c r="U56" i="50"/>
  <c r="U53" i="50"/>
  <c r="U54" i="50"/>
  <c r="U51" i="50"/>
  <c r="U52" i="50"/>
  <c r="U49" i="50"/>
  <c r="U50" i="50"/>
  <c r="U47" i="50"/>
  <c r="U48" i="50"/>
  <c r="U45" i="50"/>
  <c r="U46" i="50"/>
  <c r="U37" i="50"/>
  <c r="U44" i="50"/>
  <c r="U42" i="50"/>
  <c r="U43" i="50"/>
  <c r="U40" i="50"/>
  <c r="U41" i="50"/>
  <c r="U38" i="50"/>
  <c r="U39" i="50"/>
  <c r="U35" i="50"/>
  <c r="U36" i="50"/>
  <c r="U33" i="50"/>
  <c r="U34" i="50"/>
  <c r="U31" i="50"/>
  <c r="U32" i="50"/>
  <c r="U29" i="50"/>
  <c r="U30" i="50"/>
  <c r="U27" i="50"/>
  <c r="U28" i="50"/>
  <c r="U25" i="50"/>
  <c r="U26" i="50"/>
  <c r="U23" i="50"/>
  <c r="U24" i="50"/>
  <c r="U21" i="50"/>
  <c r="U22" i="50"/>
  <c r="U19" i="50"/>
  <c r="U20" i="50"/>
  <c r="U18" i="50"/>
  <c r="U16" i="50"/>
  <c r="U15" i="50"/>
  <c r="U17" i="50"/>
  <c r="U13" i="50"/>
  <c r="U14" i="50"/>
  <c r="U11" i="50"/>
  <c r="U12" i="50"/>
  <c r="U9" i="50"/>
  <c r="U10" i="50"/>
  <c r="U7" i="50"/>
  <c r="U8" i="50"/>
  <c r="H2" i="5"/>
  <c r="H1" i="5"/>
  <c r="AQ6" i="50"/>
  <c r="AN6" i="50"/>
  <c r="AM6" i="50"/>
  <c r="AL6" i="50"/>
  <c r="AK6" i="50"/>
  <c r="AJ6" i="50"/>
  <c r="AE6" i="50"/>
  <c r="AD6" i="50"/>
  <c r="AC6" i="50"/>
  <c r="O6" i="50"/>
  <c r="L6" i="50"/>
  <c r="K6" i="50"/>
  <c r="AH6" i="50" s="1"/>
  <c r="AQ5" i="50"/>
  <c r="AP5" i="50"/>
  <c r="AN5" i="50"/>
  <c r="AM5" i="50"/>
  <c r="AL5" i="50"/>
  <c r="AK5" i="50"/>
  <c r="AJ5" i="50"/>
  <c r="AE5" i="50"/>
  <c r="AD5" i="50"/>
  <c r="AC5" i="50"/>
  <c r="O5" i="50"/>
  <c r="AI5" i="50"/>
  <c r="AH5" i="50"/>
  <c r="E5" i="50"/>
  <c r="D5" i="50" s="1"/>
  <c r="AQ4" i="50"/>
  <c r="AP4" i="50"/>
  <c r="AN4" i="50"/>
  <c r="AM4" i="50"/>
  <c r="AL4" i="50"/>
  <c r="AK4" i="50"/>
  <c r="AJ4" i="50"/>
  <c r="AE4" i="50"/>
  <c r="AD4" i="50"/>
  <c r="AC4" i="50"/>
  <c r="O4" i="50"/>
  <c r="E4" i="50"/>
  <c r="D4" i="50" s="1"/>
  <c r="B2" i="50"/>
  <c r="K1" i="50" l="1"/>
  <c r="L1" i="50"/>
  <c r="M6" i="50"/>
  <c r="AH4" i="50"/>
  <c r="AJ1" i="50"/>
  <c r="AP6" i="50"/>
  <c r="AF6" i="50"/>
  <c r="AF5" i="50"/>
  <c r="O1" i="50"/>
  <c r="AO4" i="50"/>
  <c r="AO5" i="50"/>
  <c r="AG5" i="50"/>
  <c r="AF4" i="50"/>
  <c r="AO6" i="50"/>
  <c r="U6" i="50"/>
  <c r="U5" i="50"/>
  <c r="U4" i="50"/>
  <c r="M1" i="50" l="1"/>
  <c r="AG6" i="50"/>
  <c r="AG4" i="50"/>
  <c r="AI6" i="50"/>
  <c r="AI4" i="50"/>
  <c r="U1" i="50"/>
</calcChain>
</file>

<file path=xl/sharedStrings.xml><?xml version="1.0" encoding="utf-8"?>
<sst xmlns="http://schemas.openxmlformats.org/spreadsheetml/2006/main" count="765" uniqueCount="266">
  <si>
    <t>Дата начала занятий</t>
  </si>
  <si>
    <t>Объем учебного плана в часах</t>
  </si>
  <si>
    <t>человек</t>
  </si>
  <si>
    <t>Чел./Час</t>
  </si>
  <si>
    <t>Бухгалтерский учет и аудит</t>
  </si>
  <si>
    <t>Менеджмент</t>
  </si>
  <si>
    <t>Организация охраны труда</t>
  </si>
  <si>
    <t>Пожарно-технический минимум</t>
  </si>
  <si>
    <t>Охрана труда</t>
  </si>
  <si>
    <t>Квартал</t>
  </si>
  <si>
    <t>Профессиональная переподготовка</t>
  </si>
  <si>
    <t>Бюджет</t>
  </si>
  <si>
    <t>Внебюджет</t>
  </si>
  <si>
    <t>Охрана труда. Оказание первой помощи</t>
  </si>
  <si>
    <t>Форма</t>
  </si>
  <si>
    <t>Общий итог</t>
  </si>
  <si>
    <t>Повышение квалификации от 36 до 72 часов</t>
  </si>
  <si>
    <t>Повышение квалификации до 36 часов</t>
  </si>
  <si>
    <t>Повышение квалификации от 72 до 100 часов</t>
  </si>
  <si>
    <t>Повышение квалификации свыше 100 часов</t>
  </si>
  <si>
    <t>Наименование должностных категорий</t>
  </si>
  <si>
    <t>Прием</t>
  </si>
  <si>
    <t>Выпуск</t>
  </si>
  <si>
    <t>Срок обучения (месяцев)</t>
  </si>
  <si>
    <t>Руководители и специалисты АПК</t>
  </si>
  <si>
    <t>Компьютерное и информационное обеспечение АПК</t>
  </si>
  <si>
    <t>Правовое обеспечение АПК</t>
  </si>
  <si>
    <t>Раздел</t>
  </si>
  <si>
    <t>Раздел I. Обучение работников агропромышленного комплекса</t>
  </si>
  <si>
    <t>Раздел III. Семинары. Конференции. (на платной основе)</t>
  </si>
  <si>
    <t xml:space="preserve">Раздел IV. Обучение рабочих кадров (на платной основе) </t>
  </si>
  <si>
    <t>Раздел II. Целевое обучение специалистов учреждений и организаций АПК всех форм собственности (на платной основе)</t>
  </si>
  <si>
    <t>Наименование направление</t>
  </si>
  <si>
    <t>Наименование
программ обучения</t>
  </si>
  <si>
    <t>Форма обучения</t>
  </si>
  <si>
    <t>Человек при</t>
  </si>
  <si>
    <t>Чел./час при</t>
  </si>
  <si>
    <t>Человек вы</t>
  </si>
  <si>
    <t>Чел./час вы</t>
  </si>
  <si>
    <t>Кафедра</t>
  </si>
  <si>
    <t>БУ</t>
  </si>
  <si>
    <t>ПТ</t>
  </si>
  <si>
    <t>Превышение часов</t>
  </si>
  <si>
    <t>Кол-во учебных групп (ед.)</t>
  </si>
  <si>
    <t>Лекция</t>
  </si>
  <si>
    <t>Практика</t>
  </si>
  <si>
    <t>Консульт</t>
  </si>
  <si>
    <t>зачет 2 чела</t>
  </si>
  <si>
    <t>Разница</t>
  </si>
  <si>
    <t>Номер Группы</t>
  </si>
  <si>
    <t>Номер приказа о открытии</t>
  </si>
  <si>
    <t>Факт по приказу</t>
  </si>
  <si>
    <t>План-факт</t>
  </si>
  <si>
    <t>Дата окрытия</t>
  </si>
  <si>
    <t>Дата</t>
  </si>
  <si>
    <t>ЦОЖ</t>
  </si>
  <si>
    <t>Прогрессивные технологии производства и переработки сельскохозяйственной продукции</t>
  </si>
  <si>
    <t>Менеджмент агротуризма</t>
  </si>
  <si>
    <t>Охрана окружающей среды</t>
  </si>
  <si>
    <t>Специалисты бухгалтерских и экономических служб</t>
  </si>
  <si>
    <t xml:space="preserve">УТВЕРЖДАЮ: </t>
  </si>
  <si>
    <t xml:space="preserve">переподготовки кадров агробизнеса </t>
  </si>
  <si>
    <t>ПРОФЕССИОНАЛЬНОЙ ПЕРЕПОДГОТОВКИ И ПОВЫШЕНИЯ КВАЛИФИКАЦИИ СПЕЦИАЛИСТОВ АПК</t>
  </si>
  <si>
    <t>В КАЛИНИНГРАДСКОМ ИНСТИТУТЕ ПЕРЕПОДГОТОВКИ КАДРОВ АГРОБИЗНЕСА</t>
  </si>
  <si>
    <t>Наименование программы \ дата начало занятий</t>
  </si>
  <si>
    <t xml:space="preserve">Принято Чел. </t>
  </si>
  <si>
    <t>Принято Чел./час</t>
  </si>
  <si>
    <t>Чел. выпуск</t>
  </si>
  <si>
    <t>Чел./час выпуск</t>
  </si>
  <si>
    <t>Показатель</t>
  </si>
  <si>
    <t>Безопасность производственной деятельности в АПК</t>
  </si>
  <si>
    <t>Фермерское дело</t>
  </si>
  <si>
    <t>КОД группы</t>
  </si>
  <si>
    <t>ПОВ</t>
  </si>
  <si>
    <t>СЕМ</t>
  </si>
  <si>
    <t>РКАД</t>
  </si>
  <si>
    <t>для нумерации</t>
  </si>
  <si>
    <t>Организация охраны труда и техники безопасности</t>
  </si>
  <si>
    <t xml:space="preserve">Ветеринарное дело </t>
  </si>
  <si>
    <t>Руководители и специалисты предприятий АПК</t>
  </si>
  <si>
    <t>Форма2</t>
  </si>
  <si>
    <t>Повышение квалификации</t>
  </si>
  <si>
    <t>Организация воспроизводства сельскохозяйственных животных</t>
  </si>
  <si>
    <t>БЮД/ПРОФ/БУ-1</t>
  </si>
  <si>
    <t>БЮД/ПОВ/ПТ-7</t>
  </si>
  <si>
    <t>БЮД/ПОВ/ПТ-12</t>
  </si>
  <si>
    <t>БЮД/ПОВ/ПТ-17</t>
  </si>
  <si>
    <t>БЮД/ПОВ/ПТ-23</t>
  </si>
  <si>
    <t>БЮД/ПОВ/ПТ-25</t>
  </si>
  <si>
    <t>Племенное дело в животноводстве</t>
  </si>
  <si>
    <t>Профессиональное обучение</t>
  </si>
  <si>
    <t>СЕМ2</t>
  </si>
  <si>
    <t xml:space="preserve">Раздел V. Семинары. Конференции </t>
  </si>
  <si>
    <t>Семинар</t>
  </si>
  <si>
    <t>БЮД/ПОВ/ПТ-18</t>
  </si>
  <si>
    <t>БЮД/ПОВ/ПТ-19</t>
  </si>
  <si>
    <t>Ветеринарно-санитарная экспертиза</t>
  </si>
  <si>
    <t>Цифровая экономика</t>
  </si>
  <si>
    <t>Кинология</t>
  </si>
  <si>
    <t>Коневодство</t>
  </si>
  <si>
    <t>БЮД/ПОВ/ПТ-8</t>
  </si>
  <si>
    <t>Садоводство</t>
  </si>
  <si>
    <t xml:space="preserve"> Кол-во уч групп (ед.)</t>
  </si>
  <si>
    <t>Кол-во часов с учетом подгрупп (факт)</t>
  </si>
  <si>
    <t>Объем учебного плана в часах (план)</t>
  </si>
  <si>
    <t>Кол-во часов с учетом подгрупп (план)</t>
  </si>
  <si>
    <t>Очная</t>
  </si>
  <si>
    <t>Заочная</t>
  </si>
  <si>
    <t>БЮД/ПОВ/ПТ-4</t>
  </si>
  <si>
    <t>Цветоводство</t>
  </si>
  <si>
    <t>Очная с применением ЭО/дистанционных образовательных технологий</t>
  </si>
  <si>
    <t>Фитосанитария и карантин растений</t>
  </si>
  <si>
    <t>Международные стандарты финансовой отчетности</t>
  </si>
  <si>
    <t>Селекция и 
семеноводство</t>
  </si>
  <si>
    <t>БЮД/ПОВ/ПТ-5</t>
  </si>
  <si>
    <t xml:space="preserve">Фитосанитарный мониторинг сельскохозяйственных культур </t>
  </si>
  <si>
    <t xml:space="preserve">Сельский туризм </t>
  </si>
  <si>
    <t>БЮД/ПОВ/ПТ-20</t>
  </si>
  <si>
    <t>Сертификация и рекомендации по применению удобрений</t>
  </si>
  <si>
    <t>Отраслевая экономика</t>
  </si>
  <si>
    <t>Руководители организаций, главы и члены КФХ, ЛПХ</t>
  </si>
  <si>
    <t>БЮД/ПОВ/БУ-13</t>
  </si>
  <si>
    <t>БЮД/ПОВ/ПТ-14</t>
  </si>
  <si>
    <t>БЮД/ПОВ/БУ-15</t>
  </si>
  <si>
    <t>БЮД/ПОВ/БУ-21</t>
  </si>
  <si>
    <t>БЮД/ПОВ/ПТ-22</t>
  </si>
  <si>
    <t>БЮД/ПОВ/БУ-28</t>
  </si>
  <si>
    <t>БЮД/ПОВ/ПТ-29</t>
  </si>
  <si>
    <t>БЮД/ПОВ/ПТ-31</t>
  </si>
  <si>
    <t>БЮД/ПОВ/БУ-34</t>
  </si>
  <si>
    <t>БЮД/ПОВ/ПТ-35</t>
  </si>
  <si>
    <t>БЮД/ПОВ/БУ-37</t>
  </si>
  <si>
    <t>Туристическая деятельность</t>
  </si>
  <si>
    <t>И.о. проректора по учебно-методической и научной работе</t>
  </si>
  <si>
    <t>А.Ю. Ефремов</t>
  </si>
  <si>
    <t>БЮД/ПРОФ/ПТ-2</t>
  </si>
  <si>
    <t>Методы принятия управленческих решений в условиях неопределённости риска</t>
  </si>
  <si>
    <t>БЮД/ПОВ/БУ-3</t>
  </si>
  <si>
    <t>Главы и члены КФХ, руководители и специалисты финансовых структур</t>
  </si>
  <si>
    <t xml:space="preserve">Правовые аспекты фармацевтической деятельности, осу-ществляемой 
организациями в сфере 
обращения 
лекарственных средств, 
предназначенных для 
животных
</t>
  </si>
  <si>
    <t xml:space="preserve">Специалисты и 
руководители АПК
</t>
  </si>
  <si>
    <t>БЮД/ПОВ/БУ-6</t>
  </si>
  <si>
    <t>Привлечение покупателей и продажа фермерской продукции через социальные сети</t>
  </si>
  <si>
    <t xml:space="preserve">Гидропоника. Вводный курс
</t>
  </si>
  <si>
    <t xml:space="preserve">Маркетинг </t>
  </si>
  <si>
    <t>1кв. 2023</t>
  </si>
  <si>
    <t>(пусто)</t>
  </si>
  <si>
    <t>Фермеры, самозанятые, владельцы ЛПХ</t>
  </si>
  <si>
    <t>Руководители и специалисты  АПК</t>
  </si>
  <si>
    <t xml:space="preserve">Техника безопасности при работе с пестицидами
</t>
  </si>
  <si>
    <t>Руководители и специалисты Россельхознадзора по КО, АПК</t>
  </si>
  <si>
    <t xml:space="preserve">Совмещение рыбоводства с другими видами сельскохозяйственной деятельности на поликультурных фермерских предприятиях
</t>
  </si>
  <si>
    <t>БЮД/ПОВ/ПТ-9</t>
  </si>
  <si>
    <t xml:space="preserve">Контроль за безопасным обращением с пестицидами и агрохи-микатами. Правила и методы отбора проб пестицидов и агрохимикатов. Требования техники безопасности при работе с пестицидами и агрохимикатами
</t>
  </si>
  <si>
    <t xml:space="preserve">Налогообложение. Оптимизация налоговых рисков
</t>
  </si>
  <si>
    <t>БЮД/ПОВ/БУ-10</t>
  </si>
  <si>
    <t>БЮД/ПОВ/БУ-11</t>
  </si>
  <si>
    <t>Переработка и хранение продукции
растениеводства</t>
  </si>
  <si>
    <t>Требования к обращению побочных 
продуктов животноводства, в результате которых побочные 
продукты животноводства признаются отходами</t>
  </si>
  <si>
    <t>Бренд-менеджмент фермера</t>
  </si>
  <si>
    <t>Ключевые изменения бухгалтерского и налогвого законодательства в 2023 году</t>
  </si>
  <si>
    <t>Фермеры, специалисты предприятий АПК</t>
  </si>
  <si>
    <t>БЮД/ПОВ/БУ-16</t>
  </si>
  <si>
    <t>Экономика и организация предпринимательской деятельности в сфере сельского хозяйства</t>
  </si>
  <si>
    <t>Начинающие фермеры</t>
  </si>
  <si>
    <t>Производство сыра</t>
  </si>
  <si>
    <t xml:space="preserve">Руководители и специалисты АПК </t>
  </si>
  <si>
    <t>Выращивание виноградников</t>
  </si>
  <si>
    <t>Козоводство</t>
  </si>
  <si>
    <t>Продуктивное птицеводство</t>
  </si>
  <si>
    <t>Основы написания бизнес-плана под государственную грантовую поддержку фермерских хозяйств</t>
  </si>
  <si>
    <t xml:space="preserve">Комплексное развитие сельских территорий - агротуризм
</t>
  </si>
  <si>
    <t xml:space="preserve">Главы и члены КФХ </t>
  </si>
  <si>
    <t xml:space="preserve">Отбор проб (методы и нормы отбора) зерна, продуктов его переработки, семян, подкарантинных материалов, ГОСТ 12430-2019,  ГОСТ 13586.3-2015, ГОСТ ISO 24333-2017. Требования к зерну, обеспечивающие свободное его перемещение по территории таможенного союза согласно ТР ТС 015/2011 "О безопасности зерна"
</t>
  </si>
  <si>
    <t xml:space="preserve">Руководители и специалисты Россельхознадзора по КО, АПК </t>
  </si>
  <si>
    <t>Инклюзивный туризм в сельской местности</t>
  </si>
  <si>
    <t>БЮД/ПОВ/БУ-24</t>
  </si>
  <si>
    <t>Управление финансами предприятия</t>
  </si>
  <si>
    <t>БЮД/ПОВ/БУ-26</t>
  </si>
  <si>
    <t>Руководители и специалисты бухгалтерских и финасовых служб АПК</t>
  </si>
  <si>
    <t>БЮД/ПОВ/БУ-27</t>
  </si>
  <si>
    <t>Организация и проведение дегустации фермерской продукции</t>
  </si>
  <si>
    <t>Фермеры, главы КФХ</t>
  </si>
  <si>
    <t>Соблюдение требований ФЗ "О противодействии корррупции"</t>
  </si>
  <si>
    <t>Отбор проб семенного материала в рамках осуществления федерального государственного кон-троля (надзора) в области семеноводства в отношении семян сельскохозяйственных растений</t>
  </si>
  <si>
    <t>БЮД/ПОВ/ПТ-30</t>
  </si>
  <si>
    <t>БЮД/ПОВ/БУ-32</t>
  </si>
  <si>
    <t>Руководители и специалисты финансовых служб АПК</t>
  </si>
  <si>
    <t>БЮД/ПОВ/БУ-33</t>
  </si>
  <si>
    <t>Исполнение требований законодательства в сфере защиты персональных данных</t>
  </si>
  <si>
    <t>Руководители и специалисты кадровой службы, руководители подразделений</t>
  </si>
  <si>
    <t>Проектирование агробизнеса в условиях семейных ферм</t>
  </si>
  <si>
    <t>Технологии искусственного осеменения сельскохозяйственных животных</t>
  </si>
  <si>
    <t>БЮД/ПОВ/БУ-36</t>
  </si>
  <si>
    <t>Продающая упаковка фермерского продукта</t>
  </si>
  <si>
    <t>Фермеры, самозанятые, ЛПХ</t>
  </si>
  <si>
    <t>Создание презентации. Методики эффективного выступления</t>
  </si>
  <si>
    <t>БЮД/ПОВ/ПТ-38</t>
  </si>
  <si>
    <t xml:space="preserve">Современные технологии заготовки, переработки, хранения кормов
</t>
  </si>
  <si>
    <t>БЮД/ПОВ/ПТ-39</t>
  </si>
  <si>
    <t xml:space="preserve">Ведение отчетности на УСН. Работа в программе 1С: Бухгалтерия 8.3.
</t>
  </si>
  <si>
    <t>Календарный учебный график № 01 на 2023 год                                                                      по состоянию на:</t>
  </si>
  <si>
    <t>Популярные направления в 
сельском туризме</t>
  </si>
  <si>
    <t>ХОЗ/ПОВ/БУ-40</t>
  </si>
  <si>
    <t>ХОЗ/ПОВ/БУ-41</t>
  </si>
  <si>
    <t>(1С: Бухгалтерия)</t>
  </si>
  <si>
    <t xml:space="preserve">Соблюдение требований Федерального закона «О противодействии коррупции»
</t>
  </si>
  <si>
    <t>Специалисты бухгалтерских слубж, главы кфх</t>
  </si>
  <si>
    <t>ХОЗ/ПОВ/БУ-42</t>
  </si>
  <si>
    <t>Специалисты финансовых служб</t>
  </si>
  <si>
    <t>ХОЗ/ПОВ/БУ-43</t>
  </si>
  <si>
    <t>ХОЗ/ПОВ/БУ-44</t>
  </si>
  <si>
    <t>Методы принятия управленческих решений в условиях неопределенности риска</t>
  </si>
  <si>
    <t>Руководители специалисты экономических служб</t>
  </si>
  <si>
    <t>ХОЗ/ПОВ/БУ-45</t>
  </si>
  <si>
    <t>Работа с электронными таблицами в программе MS:Excel</t>
  </si>
  <si>
    <t>Руководители и специалисты организаций</t>
  </si>
  <si>
    <t>по мере формирования группы</t>
  </si>
  <si>
    <t>Все категории граждан</t>
  </si>
  <si>
    <t>Экскурсовод (гид)</t>
  </si>
  <si>
    <t>ХОЗ/ПОВ/ПТ-47</t>
  </si>
  <si>
    <t>Специалисты с/х предприя-тий. Все категории граждан</t>
  </si>
  <si>
    <t>ХОЗ/ПОВ/ПТ-48</t>
  </si>
  <si>
    <t>ХОЗ/ПОВ/ПТ-49</t>
  </si>
  <si>
    <t>Курс начинающего фермера</t>
  </si>
  <si>
    <t>Курс начинающего фермера (с выездом)</t>
  </si>
  <si>
    <t xml:space="preserve">Правовые аспекты фармацевтической деятельности, осуществляемой организациями в сфере обращения лекарственных средств для животных
</t>
  </si>
  <si>
    <t>ХОЗ/ПОВ/ПТ-50</t>
  </si>
  <si>
    <t>Основы кинологии. Базовый курс</t>
  </si>
  <si>
    <t>ХОЗ/ПОВ/ПТ-51</t>
  </si>
  <si>
    <t xml:space="preserve">Выращивание микрозелени
</t>
  </si>
  <si>
    <t>ХОЗ/ПОВ/ПТ-52</t>
  </si>
  <si>
    <t>Органическое сельское хозяйство</t>
  </si>
  <si>
    <t>ХОЗ/ПОВ/ПТ-53</t>
  </si>
  <si>
    <t>Планирование территорий с установлением функциональных зон</t>
  </si>
  <si>
    <t>ХОЗ/ПОВ/ПТ-54</t>
  </si>
  <si>
    <t>Популярные направления в сельском
 туризме</t>
  </si>
  <si>
    <t>СЕМ/ПТ-55</t>
  </si>
  <si>
    <t xml:space="preserve">Современные технологии в 
растениеводстве. Выездное занятие
</t>
  </si>
  <si>
    <t>СЕМ/ПТ-56</t>
  </si>
  <si>
    <t xml:space="preserve">Передовые технологии в производстве и переработке сельско-хозяйственных культур. Плодоводство. Выездное занятие
</t>
  </si>
  <si>
    <t>СЕМ/ПТ-57</t>
  </si>
  <si>
    <t>Выращивание мик-розелени. 
Стабилизированные растения</t>
  </si>
  <si>
    <t>СЕМ/ПТ-58</t>
  </si>
  <si>
    <t xml:space="preserve">Создание и поддержка сельских туристических подворий
</t>
  </si>
  <si>
    <t>СЕМ/ПТ-59</t>
  </si>
  <si>
    <t xml:space="preserve">Комплексное развитие сельских территорий-агротуризм
</t>
  </si>
  <si>
    <t>СЕМ/ПТ-60</t>
  </si>
  <si>
    <t>Мир лошади</t>
  </si>
  <si>
    <t>СЕМ/ПТ-61</t>
  </si>
  <si>
    <t>Новые возможности 
ветеринарной медицины- 2023</t>
  </si>
  <si>
    <t>СЕМ/ПТ-62</t>
  </si>
  <si>
    <t>Ветеринарные врачи, ветфельдшера</t>
  </si>
  <si>
    <t>Руководители и специалисты КФХ
(заявка в «Центр компетенции.»)</t>
  </si>
  <si>
    <t>СЕМ/БУ-63</t>
  </si>
  <si>
    <t>Ключевые изменения в бухгалтерском и налогвом законодательстве в 2023году</t>
  </si>
  <si>
    <t xml:space="preserve">Врио ректора Калининградского института </t>
  </si>
  <si>
    <t xml:space="preserve">_____________________ А.Б. Муромцев  </t>
  </si>
  <si>
    <t xml:space="preserve">«______»__________________ 2022 г. </t>
  </si>
  <si>
    <t>КАЛЕНДАРНЫЙ УЧЕБНЫЙ ГРАФИК НА 2023 ГОД  № 01</t>
  </si>
  <si>
    <t>2кв. 2023</t>
  </si>
  <si>
    <t>3кв. 2023</t>
  </si>
  <si>
    <t>4кв. 2023</t>
  </si>
  <si>
    <t>по мере комплектования групп</t>
  </si>
  <si>
    <t>ХОЗ/РКАД/ПТ-46</t>
  </si>
  <si>
    <t>Ключевые изменения в налоговом законодательстве в 2023году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</si>
</sst>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_ ;[Red]\-#,##0\ 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8"/>
      <color theme="1"/>
      <name val="Times New Roman"/>
    </font>
    <font>
      <b/>
      <sz val="1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7" fillId="0" borderId="0"/>
    <xf numFmtId="164" fontId="3" fillId="0" borderId="0" applyFont="0" applyFill="0" applyBorder="0" applyAlignment="0" applyProtection="0"/>
  </cellStyleXfs>
  <cellXfs count="1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0" fillId="0" borderId="0" xfId="0" applyFill="1" applyBorder="1"/>
    <xf numFmtId="0" fontId="4" fillId="0" borderId="0" xfId="0" applyFont="1" applyFill="1" applyAlignment="1" applyProtection="1">
      <alignment wrapText="1"/>
      <protection locked="0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165" fontId="2" fillId="0" borderId="8" xfId="1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5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1" fillId="0" borderId="0" xfId="1" applyNumberFormat="1" applyFont="1" applyFill="1" applyAlignment="1" applyProtection="1">
      <alignment horizontal="center" vertical="center" wrapText="1"/>
      <protection locked="0"/>
    </xf>
    <xf numFmtId="14" fontId="1" fillId="0" borderId="0" xfId="1" applyNumberFormat="1" applyFont="1" applyFill="1" applyAlignment="1" applyProtection="1">
      <alignment horizontal="center" vertical="center" wrapText="1"/>
      <protection locked="0"/>
    </xf>
    <xf numFmtId="14" fontId="1" fillId="0" borderId="0" xfId="1" applyNumberFormat="1" applyFont="1" applyFill="1" applyAlignment="1" applyProtection="1">
      <alignment horizontal="left" vertical="center"/>
      <protection locked="0"/>
    </xf>
    <xf numFmtId="166" fontId="1" fillId="0" borderId="0" xfId="1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165" fontId="1" fillId="0" borderId="0" xfId="0" applyNumberFormat="1" applyFont="1" applyFill="1" applyAlignment="1" applyProtection="1">
      <alignment wrapText="1"/>
      <protection locked="0"/>
    </xf>
    <xf numFmtId="166" fontId="1" fillId="0" borderId="0" xfId="0" applyNumberFormat="1" applyFont="1" applyFill="1" applyAlignment="1" applyProtection="1">
      <alignment wrapText="1"/>
      <protection locked="0"/>
    </xf>
    <xf numFmtId="164" fontId="1" fillId="0" borderId="1" xfId="0" applyNumberFormat="1" applyFont="1" applyFill="1" applyBorder="1" applyAlignment="1" applyProtection="1">
      <alignment horizontal="center" wrapText="1"/>
      <protection locked="0"/>
    </xf>
    <xf numFmtId="165" fontId="1" fillId="0" borderId="1" xfId="0" applyNumberFormat="1" applyFont="1" applyFill="1" applyBorder="1" applyAlignment="1" applyProtection="1">
      <alignment wrapText="1"/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14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166" fontId="1" fillId="0" borderId="8" xfId="0" applyNumberFormat="1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65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1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" xfId="1" applyFont="1" applyFill="1" applyBorder="1" applyAlignment="1" applyProtection="1">
      <alignment horizontal="center" vertical="center" wrapText="1"/>
      <protection locked="0"/>
    </xf>
    <xf numFmtId="164" fontId="8" fillId="0" borderId="3" xfId="1" applyNumberFormat="1" applyFont="1" applyFill="1" applyBorder="1" applyAlignment="1" applyProtection="1">
      <alignment horizontal="right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" xfId="1" applyNumberFormat="1" applyFont="1" applyFill="1" applyBorder="1" applyAlignment="1" applyProtection="1">
      <alignment horizontal="left" vertical="center"/>
      <protection locked="0"/>
    </xf>
    <xf numFmtId="49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1" applyFont="1" applyFill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horizontal="justify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14" fontId="8" fillId="0" borderId="3" xfId="1" applyNumberFormat="1" applyFont="1" applyFill="1" applyBorder="1" applyAlignment="1" applyProtection="1">
      <alignment horizontal="left" vertical="center"/>
      <protection locked="0"/>
    </xf>
    <xf numFmtId="49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Fill="1" applyAlignment="1" applyProtection="1">
      <alignment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166" fontId="8" fillId="0" borderId="0" xfId="0" applyNumberFormat="1" applyFont="1" applyFill="1" applyAlignment="1" applyProtection="1">
      <alignment wrapText="1"/>
      <protection locked="0"/>
    </xf>
    <xf numFmtId="164" fontId="8" fillId="0" borderId="0" xfId="1" applyFont="1" applyFill="1" applyAlignment="1" applyProtection="1">
      <alignment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right" vertical="center" wrapText="1"/>
      <protection locked="0"/>
    </xf>
    <xf numFmtId="0" fontId="10" fillId="0" borderId="0" xfId="0" applyFont="1"/>
    <xf numFmtId="0" fontId="10" fillId="0" borderId="0" xfId="0" applyFont="1" applyAlignment="1">
      <alignment horizontal="right" vertical="center"/>
    </xf>
    <xf numFmtId="0" fontId="9" fillId="0" borderId="0" xfId="0" applyFont="1"/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1" fillId="0" borderId="0" xfId="0" applyNumberFormat="1" applyFont="1"/>
    <xf numFmtId="0" fontId="12" fillId="0" borderId="0" xfId="0" applyFont="1"/>
    <xf numFmtId="0" fontId="1" fillId="0" borderId="1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1" applyNumberFormat="1" applyFont="1" applyFill="1" applyAlignment="1" applyProtection="1">
      <alignment horizontal="center" vertical="center" wrapText="1"/>
      <protection locked="0"/>
    </xf>
    <xf numFmtId="14" fontId="9" fillId="0" borderId="0" xfId="1" applyNumberFormat="1" applyFont="1" applyFill="1" applyAlignment="1" applyProtection="1">
      <alignment horizontal="center" vertical="center" wrapText="1"/>
      <protection locked="0"/>
    </xf>
    <xf numFmtId="14" fontId="9" fillId="0" borderId="0" xfId="1" applyNumberFormat="1" applyFont="1" applyFill="1" applyAlignment="1" applyProtection="1">
      <alignment horizontal="left" vertical="center"/>
      <protection locked="0"/>
    </xf>
    <xf numFmtId="166" fontId="9" fillId="0" borderId="0" xfId="1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wrapText="1"/>
      <protection locked="0"/>
    </xf>
    <xf numFmtId="166" fontId="9" fillId="0" borderId="0" xfId="0" applyNumberFormat="1" applyFont="1" applyFill="1" applyAlignment="1" applyProtection="1">
      <alignment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14" fontId="13" fillId="0" borderId="1" xfId="0" applyNumberFormat="1" applyFont="1" applyFill="1" applyBorder="1" applyAlignment="1" applyProtection="1">
      <alignment vertical="center" wrapText="1"/>
      <protection locked="0"/>
    </xf>
    <xf numFmtId="0" fontId="1" fillId="3" borderId="0" xfId="0" applyFont="1" applyFill="1" applyAlignment="1" applyProtection="1">
      <alignment wrapText="1"/>
      <protection locked="0"/>
    </xf>
    <xf numFmtId="0" fontId="1" fillId="0" borderId="1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 applyProtection="1">
      <alignment horizontal="justify" vertical="top" wrapText="1"/>
      <protection locked="0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vertical="top" wrapText="1"/>
      <protection locked="0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0" fontId="14" fillId="0" borderId="0" xfId="0" pivotButton="1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14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indent="2"/>
    </xf>
    <xf numFmtId="14" fontId="14" fillId="0" borderId="0" xfId="0" applyNumberFormat="1" applyFont="1" applyAlignment="1">
      <alignment horizontal="left" indent="3"/>
    </xf>
    <xf numFmtId="0" fontId="14" fillId="0" borderId="0" xfId="0" applyFont="1" applyAlignment="1">
      <alignment horizontal="left" indent="4"/>
    </xf>
    <xf numFmtId="0" fontId="15" fillId="0" borderId="0" xfId="0" applyFont="1" applyAlignment="1">
      <alignment horizontal="left"/>
    </xf>
    <xf numFmtId="0" fontId="9" fillId="0" borderId="0" xfId="0" applyFont="1" applyFill="1" applyAlignment="1" applyProtection="1">
      <alignment horizontal="left" vertical="center" wrapText="1"/>
      <protection locked="0"/>
    </xf>
    <xf numFmtId="49" fontId="13" fillId="0" borderId="9" xfId="0" applyNumberFormat="1" applyFont="1" applyFill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13" fillId="0" borderId="11" xfId="0" applyNumberFormat="1" applyFont="1" applyFill="1" applyBorder="1" applyAlignment="1" applyProtection="1">
      <alignment horizontal="center" vertical="center"/>
      <protection locked="0"/>
    </xf>
    <xf numFmtId="165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166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right" vertical="center" wrapText="1"/>
      <protection locked="0"/>
    </xf>
  </cellXfs>
  <cellStyles count="4">
    <cellStyle name="Normal_1" xfId="2"/>
    <cellStyle name="Обычный" xfId="0" builtinId="0"/>
    <cellStyle name="Финансовый" xfId="1" builtinId="3"/>
    <cellStyle name="Финансовый 2" xfId="3"/>
  </cellStyles>
  <dxfs count="180">
    <dxf>
      <font>
        <color rgb="FF006600"/>
      </font>
      <fill>
        <patternFill patternType="none">
          <bgColor auto="1"/>
        </patternFill>
      </fill>
    </dxf>
    <dxf>
      <font>
        <color rgb="FF000099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alignment wrapText="1"/>
    </dxf>
    <dxf>
      <font>
        <sz val="13"/>
      </font>
    </dxf>
    <dxf>
      <font>
        <sz val="13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alignment horizontal="center" readingOrder="0"/>
    </dxf>
    <dxf>
      <alignment vertical="center" readingOrder="0"/>
    </dxf>
    <dxf>
      <numFmt numFmtId="166" formatCode="#,##0_ ;[Red]\-#,##0\ "/>
    </dxf>
    <dxf>
      <alignment wrapText="1" readingOrder="0"/>
    </dxf>
    <dxf>
      <numFmt numFmtId="166" formatCode="#,##0_ ;[Red]\-#,##0\ "/>
    </dxf>
    <dxf>
      <font>
        <color rgb="FF006600"/>
      </font>
      <fill>
        <patternFill patternType="none">
          <bgColor auto="1"/>
        </patternFill>
      </fill>
    </dxf>
    <dxf>
      <font>
        <color rgb="FF000099"/>
      </font>
    </dxf>
  </dxfs>
  <tableStyles count="0" defaultTableStyle="TableStyleMedium2" defaultPivotStyle="PivotStyleLight16"/>
  <colors>
    <mruColors>
      <color rgb="FF0000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rist" refreshedDate="44936.503741203705" createdVersion="6" refreshedVersion="5" minRefreshableVersion="3" recordCount="98">
  <cacheSource type="worksheet">
    <worksheetSource ref="A3:AA67" sheet="данные на 09.01.2023"/>
  </cacheSource>
  <cacheFields count="27">
    <cacheField name="Бюджет" numFmtId="0">
      <sharedItems containsBlank="1"/>
    </cacheField>
    <cacheField name="КОД группы" numFmtId="0">
      <sharedItems containsBlank="1"/>
    </cacheField>
    <cacheField name="Раздел" numFmtId="0">
      <sharedItems containsBlank="1" count="6">
        <s v="Раздел I. Обучение работников агропромышленного комплекса"/>
        <s v="Раздел II. Целевое обучение специалистов учреждений и организаций АПК всех форм собственности (на платной основе)"/>
        <s v="Раздел IV. Обучение рабочих кадров (на платной основе) "/>
        <s v="Раздел V. Семинары. Конференции "/>
        <m/>
        <s v="Раздел III. Семинары. Конференции. (на платной основе)" u="1"/>
      </sharedItems>
    </cacheField>
    <cacheField name="Форма2" numFmtId="0">
      <sharedItems containsBlank="1"/>
    </cacheField>
    <cacheField name="Форма" numFmtId="0">
      <sharedItems containsBlank="1" count="7">
        <s v="Профессиональная переподготовка"/>
        <s v="Повышение квалификации от 36 до 72 часов"/>
        <s v="Повышение квалификации от 72 до 100 часов"/>
        <s v="Повышение квалификации до 36 часов"/>
        <s v="Профессиональное обучение"/>
        <m/>
        <s v="Повышение квалификации свыше 100 часов" u="1"/>
      </sharedItems>
    </cacheField>
    <cacheField name="Наименование направление" numFmtId="0">
      <sharedItems containsBlank="1"/>
    </cacheField>
    <cacheField name="Наименование_x000a_программ обучения" numFmtId="0">
      <sharedItems containsBlank="1" count="181" longText="1">
        <s v="Бухгалтерский учет и аудит"/>
        <s v="Менеджмент агротуризма"/>
        <s v="Методы принятия управленческих решений в условиях неопределённости риска"/>
        <s v="Правовые аспекты фармацевтической деятельности, осу-ществляемой _x000a_организациями в сфере _x000a_обращения _x000a_лекарственных средств, _x000a_предназначенных для _x000a_животных_x000a_"/>
        <s v="Гидропоника. Вводный курс_x000a_"/>
        <s v="Привлечение покупателей и продажа фермерской продукции через социальные сети"/>
        <s v="Техника безопасности при работе с пестицидами_x000a_"/>
        <s v="Совмещение рыбоводства с другими видами сельскохозяйственной деятельности на поликультурных фермерских предприятиях_x000a_"/>
        <s v="Контроль за безопасным обращением с пестицидами и агрохи-микатами. Правила и методы отбора проб пестицидов и агрохимикатов. Требования техники безопасности при работе с пестицидами и агрохимикатами_x000a_"/>
        <s v="Налогообложение. Оптимизация налоговых рисков_x000a_"/>
        <s v="Бренд-менеджмент фермера"/>
        <s v="Требования к обращению побочных _x000a_продуктов животноводства, в результате которых побочные _x000a_продукты животноводства признаются отходами"/>
        <s v="Цифровая экономика"/>
        <s v="Переработка и хранение продукции_x000a_растениеводства"/>
        <s v="Ключевые изменения бухгалтерского и налогвого законодательства в 2023 году"/>
        <s v="Экономика и организация предпринимательской деятельности в сфере сельского хозяйства"/>
        <s v="Производство сыра"/>
        <s v="Выращивание виноградников"/>
        <s v="Козоводство"/>
        <s v="Продуктивное птицеводство"/>
        <s v="Основы написания бизнес-плана под государственную грантовую поддержку фермерских хозяйств"/>
        <s v="Комплексное развитие сельских территорий - агротуризм_x000a_"/>
        <s v="Отбор проб (методы и нормы отбора) зерна, продуктов его переработки, семян, подкарантинных материалов, ГОСТ 12430-2019,  ГОСТ 13586.3-2015, ГОСТ ISO 24333-2017. Требования к зерну, обеспечивающие свободное его перемещение по территории таможенного союза согласно ТР ТС 015/2011 &quot;О безопасности зерна&quot;_x000a__x000a_"/>
        <s v="Инклюзивный туризм в сельской местности"/>
        <s v="Сертификация и рекомендации по применению удобрений"/>
        <s v="Управление финансами предприятия"/>
        <s v="Организация и проведение дегустации фермерской продукции"/>
        <s v="Соблюдение требований ФЗ &quot;О противодействии корррупции&quot;"/>
        <s v="Отбор проб семенного материала в рамках осуществления федерального государственного кон-троля (надзора) в области семеноводства в отношении семян сельскохозяйственных растений"/>
        <s v="Международные стандарты финансовой отчетности"/>
        <s v="Исполнение требований законодательства в сфере защиты персональных данных"/>
        <s v="Популярные направления в _x000a_сельском туризме"/>
        <s v="Проектирование агробизнеса в условиях семейных ферм"/>
        <s v="Технологии искусственного осеменения сельскохозяйственных животных"/>
        <s v="Продающая упаковка фермерского продукта"/>
        <s v="Создание презентации. Методики эффективного выступления"/>
        <s v="Современные технологии заготовки, переработки, хранения кормов_x000a_"/>
        <s v="Ведение отчетности на УСН. Работа в программе 1С: Бухгалтерия 8.3._x000a_"/>
        <s v="Соблюдение требований Федерального закона «О противодействии коррупции»_x000a_"/>
        <s v="(1С: Бухгалтерия)"/>
        <s v="Методы принятия управленческих решений в условиях неопределенности риска"/>
        <s v="Работа с электронными таблицами в программе MS:Excel"/>
        <s v="Экскурсовод (гид)"/>
        <s v="Курс начинающего фермера (с выездом)"/>
        <s v="Курс начинающего фермера"/>
        <s v="Правовые аспекты фармацевтической деятельности, осуществляемой организациями в сфере обращения лекарственных средств для животных_x000a_"/>
        <s v="Основы кинологии. Базовый курс"/>
        <s v="Выращивание микрозелени_x000a_"/>
        <s v="Органическое сельское хозяйство"/>
        <s v="Планирование территорий с установлением функциональных зон"/>
        <s v="Популярные направления в сельском_x000a_ туризме"/>
        <s v="Современные технологии в _x000a_растениеводстве. Выездное занятие_x000a_"/>
        <s v="Передовые технологии в производстве и переработке сельско-хозяйственных культур. Плодоводство. Выездное занятие_x000a_"/>
        <s v="Выращивание мик-розелени. _x000a_Стабилизированные растения"/>
        <s v="Создание и поддержка сельских туристических подворий_x000a_"/>
        <s v="Комплексное развитие сельских территорий-агротуризм_x000a__x000a_"/>
        <s v="Мир лошади"/>
        <s v="Новые возможности _x000a_ветеринарной медицины- 2023"/>
        <s v="Ключевые изменения в бухгалтерском и налогвом законодательстве в 2023году"/>
        <m/>
        <s v="Контрактная система в 2021 году: трансформация системы закупок и как теперь работать по новым правилам (Закон №44-ФЗ)" u="1"/>
        <s v="Пчеловодство" u="1"/>
        <s v="Цифровые технологии в сельском хозяйстве" u="1"/>
        <s v="Оператор искусственного осеменения КРС, овец" u="1"/>
        <s v="Технологии искуственного осеменения с/х животных" u="1"/>
        <s v="Отбор проб животного происхождения" u="1"/>
        <s v="Правовая и экономическая грамотность фермеров Калининградской области" u="1"/>
        <s v="Выращивание цветов в открытом грунте" u="1"/>
        <s v="Инновационные технологии в ландшафтном дизайне  в рамках  госпрограммы развития сельских территорий" u="1"/>
        <s v="Менеджмент" u="1"/>
        <s v="Пожарно-технический минимум" u="1"/>
        <s v="Обзор изменений бухгалтерского и налогового законодательства в 2021 году" u="1"/>
        <s v="Защита с/х растений и фитосанитарное состояние посевов Калининградской области" u="1"/>
        <s v="Оператор свинокомплексов и механизированных ферм" u="1"/>
        <s v="Закупки по Закону № 223- ФЗ: последствия ограничений, практика сложных ситуаций и перспективы" u="1"/>
        <s v="Актуальные вопросы искусственного осеменения с/х животных" u="1"/>
        <s v="Сельский туризм  как элемент устойчивого развития сельских территорий" u="1"/>
        <s v="Фермерское дело для начинающих" u="1"/>
        <s v="Зоопсихология собак. Вводный курс" u="1"/>
        <s v="Охрана труда при работе на высоте 1 группа" u="1"/>
        <s v="Основы зоопаркового дела (в соответствии с реализацией Закона № 447-ФЗ от 27.12.2019)" u="1"/>
        <s v="Приоритетные направления развития села" u="1"/>
        <s v="Курс флористики" u="1"/>
        <s v="Соблюдение требований ФЗ &quot;О противодействии коррупции&quot;" u="1"/>
        <s v="Безопасные методы и приемы выполнения работна высоте для работников 1 группы" u="1"/>
        <s v="Диагностика и профилактика болезней у с/х животных" u="1"/>
        <s v="Новые возможности ветеринарной медицины - 2022_x000a_" u="1"/>
        <s v="Приусадебное рыбоводство" u="1"/>
        <s v="Соблюдение требований ФЗ «О противодействии коррупции»" u="1"/>
        <s v="Племенная ценность скота молочного и молочно-мясного направлений " u="1"/>
        <s v="Правовые аспекты фармацевтической _x000a_деятельности, осуществляемой организациями в сфере обращения лекарственных средств для животных_x000a_" u="1"/>
        <s v="Соблюдение требований ФЗ &quot;О противодействии легализации (отмыванию) доходов, полученных преступным путем и финансированию терроризма&quot;" u="1"/>
        <s v="Планирование и развитие сельских территорий" u="1"/>
        <s v="Основы фермерского рыбоводства" u="1"/>
        <s v="Отечественная селекция и семеноводство" u="1"/>
        <s v="Младший ветеринарный фельдшер (санитар-ветеринарный)" u="1"/>
        <s v="Выращивание и уход за комнатными растениями" u="1"/>
        <s v="Планирование территории с установлением функциональных зон" u="1"/>
        <s v="Работа с электронными таблицами в MS Excel" u="1"/>
        <s v="Работы с электронными таблицами в программе MS: Excel" u="1"/>
        <s v="Правовые аспекты фармацевтической деятельности, осуществляемой организациями в сфере обращения лекарственных средств предназначенных для животных" u="1"/>
        <s v="Курс флористики. Базовый курс" u="1"/>
        <s v="Разведение с/х птицы в фермерсикх хозяйствах" u="1"/>
        <s v="Разведение с/х птицы в фермерских хозяйствах" u="1"/>
        <s v="Безопасные методы работы в ветеринарии" u="1"/>
        <s v="Блокнот доения" u="1"/>
        <s v="Приусадебное _x000a_рыбоводство_x000a__x000a__x000a_" u="1"/>
        <s v="Трудовые отношения и эффективное управление персоналом в организации" u="1"/>
        <s v="Нормативное обеспечение деятельности фермера" u="1"/>
        <s v="Ключевые моменты при разработке бизнес-планов в области животноводства и растениеводства" u="1"/>
        <s v="Развитие с/х кооперации в области растениеводства и животноводства в КО" u="1"/>
        <s v="Развитие сельскохозяйственной кооперации в области растениеводства и животноводства в Калининградской области" u="1"/>
        <s v="Развитие и поддержка сельских территорий" u="1"/>
        <s v="Правовое обеспечение профессиональной деятельности в АПК" u="1"/>
        <s v="Бухгалтерский учет и отчетность в 2021году_x000a_" u="1"/>
        <s v="Земельное законодательство: обзор изменений в 2022 году и сложные вопросы по землям с/х назначения_x000a_" u="1"/>
        <s v="Охрана труда " u="1"/>
        <s v="Дезинфектор" u="1"/>
        <s v="Выращивание эфирномасличных культур в Калининградской области" u="1"/>
        <s v="Основные этапы создания и развития агротуристического подворья" u="1"/>
        <s v="Электронный документооборот в бухгалтерском учете" u="1"/>
        <s v="Обзор изменений бухгалтерского и налогового законодательства в 2022 году" u="1"/>
        <s v="Производство экологически безопасной с/х продукции и охрана окружающей среды" u="1"/>
        <s v="Интегральные технология в рыбоводстве (разведение рыбы с водоплавающей птицей, околоводных пушных зверей и раков)" u="1"/>
        <s v="Сортовой и семенной контроль сельскохозяйственных культур " u="1"/>
        <s v="Охрана труда при работе на высоте 2 группа" u="1"/>
        <s v="Защита растений и фитосанитарное состояние посевов Калининградской области" u="1"/>
        <s v="Диагностика, профилактика лечения и оздоровительные мероприятия при инфекционных и инвазионных болезнях животных и птиц. Болезни пчел. Паспортизация пасек" u="1"/>
        <s v="Мир лошади_x000a__x000a_" u="1"/>
        <s v="Земельное законодательство: обзор изменений в 2021 году и сложные вопросы по землям с/х назначения" u="1"/>
        <s v="Планирование сада и построение рациональной системы защиты сада от _x000a_болезней" u="1"/>
        <s v="Болезни пчел_x000a_" u="1"/>
        <s v="Безопасные методы и приемы выполнения работна высоте для работников 3 группы" u="1"/>
        <s v="Бухгалтерский учет и отчетность в 2020 году" u="1"/>
        <s v="Выращивание овощей защищенного и открытого грунта" u="1"/>
        <s v="Современные технологии заготовки, переработки, хранения кормов" u="1"/>
        <s v="Электронная ветеринарная сертификация" u="1"/>
        <s v="Комплексное развитие  территорий  в рамках госпрограммы по устойчивому развитию сельских территорий" u="1"/>
        <s v="Программа Меркурий. Вводный курс" u="1"/>
        <s v="Охрана труда" u="1"/>
        <s v="Защита с/х растений и фитосаниатрное состояние посевов КО" u="1"/>
        <s v="Повышение качества мясного и молочного животноводства" u="1"/>
        <s v="Учет труда на предприятиях АПК" u="1"/>
        <s v="Развитие и поддержка сельских территорий_x000a_" u="1"/>
        <s v="Планирование сада и построение рациональной системы защиты сада от болезней" u="1"/>
        <s v="Создание и поддержка сельских туристических подворий" u="1"/>
        <s v="Рациональное использование противомикробных препаратов и _x000a_проблемы антимикробной резистентности в ветеринарии" u="1"/>
        <s v="Безопасные методы и приемы выполнения работ на высоте для работников 3 группы" u="1"/>
        <s v="Сельский туризм - организация экологических туров" u="1"/>
        <s v="Создание иподдержка _x000a_сельских туристических подворий_x000a_" u="1"/>
        <s v="Безопасные методы и приемы выполнения работ на высоте для работников 2 группы" u="1"/>
        <s v="Составление рационов для с/х животных и птицы" u="1"/>
        <s v="Зоопсихология собак" u="1"/>
        <s v="Безопасные методы и приемы выполнения работ на высоте для работников 1 группы" u="1"/>
        <s v="Сельскохозяйственная _x000a_кооперация-достижения" u="1"/>
        <s v="Выращивание цветов на гидропонике" u="1"/>
        <s v="Техника безопасности при работе с пестицидами" u="1"/>
        <s v="Экономика сельского туризма" u="1"/>
        <s v="Отбор проб животного происхождения. Проведение ветеринарно-санитарной _x000a_экспертизы продукции животного _x000a_происхождения, порядок оформления результатов во ФГИС &quot;Меркурий&quot;" u="1"/>
        <s v="Отбор (методы и нормы отбора) образцов подкарантинной продукции при карантинном фитосанитарном досмотре и лабораторных исследованиях с целью установления карантинного фитосанитарного состояния. ГОСТ 12430-2019. Требования к зерну, обеспечивающие свободное его перемещение по территории таможенного союза согласно ТР ТС 015/2011 &quot;О безопасности зерна&quot;" u="1"/>
        <s v="Интегральные технологии в рыбоводстве (разведение рыбы с _x000a_водоплавающей птицей, околоводных пушных зверей и раков)_x000a__x000a_" u="1"/>
        <s v="Правила ВСЭ продуктов, сырья животного происхождения" u="1"/>
        <s v="Охрана труда. Оказание первой помощи" u="1"/>
        <s v="Новые возможности практической ветеринарии 2021" u="1"/>
        <s v="Безопасные методы и приемы выполнения работна высоте для работников 2 группы" u="1"/>
        <s v="Основы зоопаркового дела» (в соответствии с реализацией 447- ФЗ от 27.12.2019_x000a_" u="1"/>
        <s v="Гидропоника на подоконнике" u="1"/>
        <s v="Охрана труда при работе на высоте 3 группа" u="1"/>
        <s v="Учеба, переаттестация операторов по искусственному осеменению КРС" u="1"/>
        <s v="Болезни пчел" u="1"/>
        <s v="Формирование и корректировка поведения собак. Вводный курс" u="1"/>
        <s v="Нормативное обеспечение деятельности фермеров" u="1"/>
        <s v="Техника безопасности при работе с пестицидами, удобрениями" u="1"/>
        <s v="Актуальные вопросы и последние изменения в трудовом праве и кадровом делопроизводстве в 2021 году" u="1"/>
        <s v="Финансовая грамотность фермеров" u="1"/>
        <s v="Аквапоника (совместное выращивание овощей, рыбы, раков)" u="1"/>
        <s v="Комплексное обеспечение безопасности предприятия" u="1"/>
        <s v="Порядок и правила отбора проб, упаковки, транспортировки проб для _x000a_лабораторного контроля по показателям качества и безопасности" u="1"/>
        <s v="Комплексное развитие сельских территорий" u="1"/>
        <s v="Современные тенденции в развитии сельского туризма" u="1"/>
        <s v="Сертификации и рекомендации по заготовке, переработке и хранению кормов" u="1"/>
      </sharedItems>
    </cacheField>
    <cacheField name="Кафедра" numFmtId="0">
      <sharedItems containsBlank="1"/>
    </cacheField>
    <cacheField name="Наименование должностных категорий" numFmtId="0">
      <sharedItems containsBlank="1"/>
    </cacheField>
    <cacheField name="Человек при" numFmtId="165">
      <sharedItems containsString="0" containsBlank="1" containsNumber="1" containsInteger="1" minValue="5" maxValue="30"/>
    </cacheField>
    <cacheField name="Чел./час при" numFmtId="165">
      <sharedItems containsString="0" containsBlank="1" containsNumber="1" containsInteger="1" minValue="80" maxValue="3500"/>
    </cacheField>
    <cacheField name="Человек вы" numFmtId="165">
      <sharedItems containsString="0" containsBlank="1" containsNumber="1" containsInteger="1" minValue="0" maxValue="0"/>
    </cacheField>
    <cacheField name="Чел./час вы" numFmtId="165">
      <sharedItems containsString="0" containsBlank="1" containsNumber="1" containsInteger="1" minValue="0" maxValue="0"/>
    </cacheField>
    <cacheField name="Дата начала занятий" numFmtId="14">
      <sharedItems containsDate="1" containsBlank="1" containsMixedTypes="1" minDate="2021-01-13T00:00:00" maxDate="2023-12-12T00:00:00" count="162">
        <d v="2023-02-15T00:00:00"/>
        <d v="2023-01-10T00:00:00"/>
        <d v="2023-01-12T00:00:00"/>
        <d v="2023-01-16T00:00:00"/>
        <d v="2023-01-18T00:00:00"/>
        <d v="2023-01-23T00:00:00"/>
        <d v="2023-02-01T00:00:00"/>
        <d v="2023-02-13T00:00:00"/>
        <d v="2023-03-01T00:00:00"/>
        <d v="2023-03-02T00:00:00"/>
        <d v="2023-04-03T00:00:00"/>
        <d v="2023-04-13T00:00:00"/>
        <d v="2023-04-17T00:00:00"/>
        <d v="2023-04-24T00:00:00"/>
        <d v="2023-05-11T00:00:00"/>
        <d v="2023-05-15T00:00:00"/>
        <d v="2023-05-22T00:00:00"/>
        <d v="2023-06-01T00:00:00"/>
        <d v="2023-06-05T00:00:00"/>
        <d v="2023-06-12T00:00:00"/>
        <d v="2023-09-05T00:00:00"/>
        <d v="2023-09-06T00:00:00"/>
        <d v="2023-09-07T00:00:00"/>
        <d v="2023-09-11T00:00:00"/>
        <d v="2023-10-03T00:00:00"/>
        <d v="2023-10-04T00:00:00"/>
        <d v="2023-10-10T00:00:00"/>
        <d v="2023-10-11T00:00:00"/>
        <d v="2023-11-06T00:00:00"/>
        <d v="2023-11-13T00:00:00"/>
        <d v="2023-11-14T00:00:00"/>
        <d v="2023-11-15T00:00:00"/>
        <d v="2023-03-24T00:00:00"/>
        <d v="2023-04-25T00:00:00"/>
        <d v="2023-10-12T00:00:00"/>
        <d v="2023-12-11T00:00:00"/>
        <s v="по мере формирования группы"/>
        <m/>
        <d v="2021-01-18T00:00:00" u="1"/>
        <d v="2021-04-20T00:00:00" u="1"/>
        <d v="2021-11-09T00:00:00" u="1"/>
        <d v="2022-10-24T00:00:00" u="1"/>
        <d v="2021-04-16T00:00:00" u="1"/>
        <d v="2021-04-12T00:00:00" u="1"/>
        <d v="2021-11-01T00:00:00" u="1"/>
        <d v="2022-11-01T00:00:00" u="1"/>
        <d v="2022-04-04T00:00:00" u="1"/>
        <d v="2021-06-21T00:00:00" u="1"/>
        <d v="2021-03-15T00:00:00" u="1"/>
        <d v="2021-10-04T00:00:00" u="1"/>
        <d v="2022-10-04T00:00:00" u="1"/>
        <d v="2021-05-28T00:00:00" u="1"/>
        <d v="2021-02-22T00:00:00" u="1"/>
        <d v="2021-05-24T00:00:00" u="1"/>
        <d v="2021-05-20T00:00:00" u="1"/>
        <d v="2022-06-01T00:00:00" u="1"/>
        <d v="2022-02-14T00:00:00" u="1"/>
        <d v="2022-05-16T00:00:00" u="1"/>
        <d v="2022-12-05T00:00:00" u="1"/>
        <d v="2022-02-10T00:00:00" u="1"/>
        <d v="2021-01-25T00:00:00" u="1"/>
        <d v="2021-12-01T00:00:00" u="1"/>
        <d v="2022-05-12T00:00:00" u="1"/>
        <d v="2022-01-25T00:00:00" u="1"/>
        <d v="2022-12-01T00:00:00" u="1"/>
        <d v="2021-08-10T00:00:00" u="1"/>
        <d v="2022-01-21T00:00:00" u="1"/>
        <d v="2021-02-02T00:00:00" u="1"/>
        <d v="2022-01-17T00:00:00" u="1"/>
        <d v="2021-04-19T00:00:00" u="1"/>
        <d v="2023-01-17T00:00:00" u="1"/>
        <d v="2021-11-08T00:00:00" u="1"/>
        <d v="2021-01-13T00:00:00" u="1"/>
        <d v="2021-08-02T00:00:00" u="1"/>
        <d v="2021-04-15T00:00:00" u="1"/>
        <d v="2022-08-02T00:00:00" u="1"/>
        <d v="2022-04-15T00:00:00" u="1"/>
        <d v="2021-10-19T00:00:00" u="1"/>
        <d v="2022-04-11T00:00:00" u="1"/>
        <d v="2021-03-22T00:00:00" u="1"/>
        <d v="2021-10-11T00:00:00" u="1"/>
        <d v="2021-07-05T00:00:00" u="1"/>
        <d v="2021-09-22T00:00:00" u="1"/>
        <d v="2022-03-14T00:00:00" u="1"/>
        <d v="2022-10-03T00:00:00" u="1"/>
        <d v="2021-05-31T00:00:00" u="1"/>
        <d v="2021-03-10T00:00:00" u="1"/>
        <d v="2022-03-10T00:00:00" u="1"/>
        <d v="2021-02-25T00:00:00" u="1"/>
        <d v="2022-08-29T00:00:00" u="1"/>
        <d v="2022-05-23T00:00:00" u="1"/>
        <d v="2021-03-02T00:00:00" u="1"/>
        <d v="2021-08-25T00:00:00" u="1"/>
        <d v="2022-12-12T00:00:00" u="1"/>
        <d v="2022-03-02T00:00:00" u="1"/>
        <d v="2021-06-04T00:00:00" u="1"/>
        <d v="2021-02-17T00:00:00" u="1"/>
        <d v="2021-09-06T00:00:00" u="1"/>
        <d v="2021-02-09T00:00:00" u="1"/>
        <d v="2021-05-11T00:00:00" u="1"/>
        <d v="2022-01-24T00:00:00" u="1"/>
        <d v="2021-11-15T00:00:00" u="1"/>
        <d v="2021-01-20T00:00:00" u="1"/>
        <d v="2021-11-11T00:00:00" u="1"/>
        <d v="2021-02-01T00:00:00" u="1"/>
        <d v="2022-02-01T00:00:00" u="1"/>
        <d v="2021-05-03T00:00:00" u="1"/>
        <d v="2022-04-18T00:00:00" u="1"/>
        <d v="2022-11-07T00:00:00" u="1"/>
        <d v="2021-04-14T00:00:00" u="1"/>
        <d v="2022-08-01T00:00:00" u="1"/>
        <d v="2021-11-03T00:00:00" u="1"/>
        <d v="2022-03-21T00:00:00" u="1"/>
        <d v="2022-10-10T00:00:00" u="1"/>
        <d v="2021-04-02T00:00:00" u="1"/>
        <d v="2022-07-04T00:00:00" u="1"/>
        <d v="2021-10-06T00:00:00" u="1"/>
        <d v="2022-10-06T00:00:00" u="1"/>
        <d v="2021-06-15T00:00:00" u="1"/>
        <d v="2022-02-28T00:00:00" u="1"/>
        <d v="2021-02-24T00:00:00" u="1"/>
        <d v="2022-09-13T00:00:00" u="1"/>
        <d v="2021-12-15T00:00:00" u="1"/>
        <d v="2021-06-07T00:00:00" u="1"/>
        <d v="2022-06-07T00:00:00" u="1"/>
        <d v="2021-03-01T00:00:00" u="1"/>
        <d v="2021-02-16T00:00:00" u="1"/>
        <d v="2022-02-16T00:00:00" u="1"/>
        <d v="2022-09-05T00:00:00" u="1"/>
        <d v="2021-09-01T00:00:00" u="1"/>
        <d v="2021-02-08T00:00:00" u="1"/>
        <d v="2022-04-25T00:00:00" u="1"/>
        <d v="2021-02-04T00:00:00" u="1"/>
        <d v="2022-11-14T00:00:00" u="1"/>
        <d v="2022-02-04T00:00:00" u="1"/>
        <d v="2021-05-06T00:00:00" u="1"/>
        <d v="2022-04-21T00:00:00" u="1"/>
        <d v="2021-10-25T00:00:00" u="1"/>
        <d v="2021-01-15T00:00:00" u="1"/>
        <d v="2021-03-24T00:00:00" u="1"/>
        <d v="2022-07-11T00:00:00" u="1"/>
        <d v="2021-04-05T00:00:00" u="1"/>
        <d v="2022-04-05T00:00:00" u="1"/>
        <d v="2022-06-22T00:00:00" u="1"/>
        <d v="2021-04-01T00:00:00" u="1"/>
        <d v="2021-09-24T00:00:00" u="1"/>
        <d v="2022-04-01T00:00:00" u="1"/>
        <d v="2021-09-20T00:00:00" u="1"/>
        <d v="2021-10-01T00:00:00" u="1"/>
        <d v="2022-06-14T00:00:00" u="1"/>
        <d v="2021-05-25T00:00:00" u="1"/>
        <d v="2022-09-12T00:00:00" u="1"/>
        <d v="2022-06-06T00:00:00" u="1"/>
        <d v="2021-08-23T00:00:00" u="1"/>
        <d v="2021-06-02T00:00:00" u="1"/>
        <d v="2021-02-15T00:00:00" u="1"/>
        <d v="2021-05-17T00:00:00" u="1"/>
        <d v="2021-12-06T00:00:00" u="1"/>
        <d v="2022-11-21T00:00:00" u="1"/>
        <d v="2021-01-26T00:00:00" u="1"/>
        <d v="2022-02-07T00:00:00" u="1"/>
        <d v="2021-07-26T00:00:00" u="1"/>
      </sharedItems>
    </cacheField>
    <cacheField name="Квартал" numFmtId="164">
      <sharedItems containsBlank="1" count="14">
        <s v="1кв. 2023"/>
        <s v="2кв. 2023"/>
        <s v="3кв. 2023"/>
        <s v="4кв. 2023"/>
        <s v="по мере комплектования групп"/>
        <m/>
        <s v="2кв. 2021" u="1"/>
        <s v="3кв. 2022" u="1"/>
        <s v="1кв. 2022" u="1"/>
        <s v="3кв. 2021" u="1"/>
        <s v="4кв. 2022" u="1"/>
        <s v="1кв. 2021" u="1"/>
        <s v="2кв. 2022" u="1"/>
        <s v="4кв. 2021" u="1"/>
      </sharedItems>
    </cacheField>
    <cacheField name="Срок обучения (месяцев)" numFmtId="164">
      <sharedItems containsString="0" containsBlank="1" containsNumber="1" minValue="4.1666666666666664E-2" maxValue="2.4305555555555554"/>
    </cacheField>
    <cacheField name="Объем учебного плана в часах (план)" numFmtId="165">
      <sharedItems containsString="0" containsBlank="1" containsNumber="1" containsInteger="1" minValue="6" maxValue="350"/>
    </cacheField>
    <cacheField name="Кол-во учебных групп (ед.)" numFmtId="165">
      <sharedItems containsString="0" containsBlank="1" containsNumber="1" containsInteger="1" minValue="1" maxValue="1"/>
    </cacheField>
    <cacheField name="Кол-во часов с учетом подгрупп (план)" numFmtId="165">
      <sharedItems containsString="0" containsBlank="1" containsNumber="1" containsInteger="1" minValue="6" maxValue="487"/>
    </cacheField>
    <cacheField name="Форма обучения" numFmtId="165">
      <sharedItems containsBlank="1"/>
    </cacheField>
    <cacheField name="Показатель" numFmtId="164">
      <sharedItems containsBlank="1"/>
    </cacheField>
    <cacheField name="Дата окрытия" numFmtId="14">
      <sharedItems containsNonDate="0" containsString="0" containsBlank="1"/>
    </cacheField>
    <cacheField name="Наименование_x000a_программ обучения2" numFmtId="14">
      <sharedItems containsNonDate="0" containsString="0" containsBlank="1"/>
    </cacheField>
    <cacheField name="Номер Группы" numFmtId="49">
      <sharedItems containsNonDate="0" containsString="0" containsBlank="1"/>
    </cacheField>
    <cacheField name="Номер приказа о открытии" numFmtId="165">
      <sharedItems containsNonDate="0" containsString="0" containsBlank="1"/>
    </cacheField>
    <cacheField name="человек" numFmtId="165">
      <sharedItems containsNonDate="0" containsString="0" containsBlank="1"/>
    </cacheField>
    <cacheField name="Объем учебного плана в часах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">
  <r>
    <s v="Бюджет"/>
    <s v="БЮД/ПРОФ/БУ-1"/>
    <x v="0"/>
    <s v="Профессиональная переподготовка"/>
    <x v="0"/>
    <s v="Бухгалтерский учет и аудит"/>
    <x v="0"/>
    <s v="БУ"/>
    <s v="Специалисты бухгалтерских и экономических служб"/>
    <n v="10"/>
    <n v="3500"/>
    <n v="0"/>
    <n v="0"/>
    <x v="0"/>
    <x v="0"/>
    <n v="2.4305555555555554"/>
    <n v="350"/>
    <n v="1"/>
    <n v="487"/>
    <s v="Очная с применением ЭО/дистанционных образовательных технологий"/>
    <s v="Будет"/>
    <m/>
    <m/>
    <m/>
    <m/>
    <m/>
    <m/>
  </r>
  <r>
    <s v="Бюджет"/>
    <s v="БЮД/ПРОФ/ПТ-2"/>
    <x v="0"/>
    <s v="Профессиональная переподготовка"/>
    <x v="0"/>
    <s v="Менеджмент агротуризма"/>
    <x v="1"/>
    <s v="ПТ"/>
    <s v="Руководители и специалисты предприятий АПК"/>
    <n v="10"/>
    <n v="3500"/>
    <n v="0"/>
    <n v="0"/>
    <x v="0"/>
    <x v="0"/>
    <n v="2.4305555555555554"/>
    <n v="350"/>
    <n v="1"/>
    <n v="456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БУ-3"/>
    <x v="0"/>
    <s v="Повышение квалификации"/>
    <x v="1"/>
    <s v="Менеджмент"/>
    <x v="2"/>
    <s v="БУ"/>
    <s v="Главы и члены КФХ, руководители и специалисты финансовых структур"/>
    <n v="12"/>
    <n v="588"/>
    <n v="0"/>
    <n v="0"/>
    <x v="1"/>
    <x v="0"/>
    <n v="0.34027777777777779"/>
    <n v="49"/>
    <n v="1"/>
    <n v="59"/>
    <s v="Очная с применением ЭО/дистанционных образовательных технологий"/>
    <s v="НУЖНО ОПУБЛИКОВАТЬ"/>
    <m/>
    <m/>
    <m/>
    <m/>
    <m/>
    <m/>
  </r>
  <r>
    <s v="Бюджет"/>
    <s v="БЮД/ПОВ/ПТ-4"/>
    <x v="0"/>
    <s v="Повышение квалификации"/>
    <x v="2"/>
    <s v="Ветеринарное дело "/>
    <x v="3"/>
    <s v="ПТ"/>
    <s v="Специалисты и _x000a_руководители АПК_x000a_"/>
    <n v="20"/>
    <n v="1440"/>
    <n v="0"/>
    <n v="0"/>
    <x v="2"/>
    <x v="0"/>
    <n v="0.5"/>
    <n v="72"/>
    <n v="1"/>
    <n v="80"/>
    <s v="Очная с применением ЭО/дистанционных образовательных технологий"/>
    <s v="НУЖНО ОПУБЛИКОВАТЬ"/>
    <m/>
    <m/>
    <m/>
    <m/>
    <m/>
    <m/>
  </r>
  <r>
    <s v="Бюджет"/>
    <s v="БЮД/ПОВ/ПТ-5"/>
    <x v="0"/>
    <s v="Повышение квалификации"/>
    <x v="2"/>
    <s v="Фермерское дело"/>
    <x v="4"/>
    <s v="ПТ"/>
    <s v="Руководители и специалисты  АПК"/>
    <n v="10"/>
    <n v="720"/>
    <n v="0"/>
    <n v="0"/>
    <x v="3"/>
    <x v="0"/>
    <n v="0.5"/>
    <n v="72"/>
    <n v="1"/>
    <n v="79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БУ-6"/>
    <x v="0"/>
    <s v="Повышение квалификации"/>
    <x v="1"/>
    <s v="Маркетинг "/>
    <x v="5"/>
    <s v="БУ"/>
    <s v="Фермеры, самозанятые, владельцы ЛПХ"/>
    <n v="12"/>
    <n v="564"/>
    <n v="0"/>
    <n v="0"/>
    <x v="3"/>
    <x v="0"/>
    <n v="0.3263888888888889"/>
    <n v="47"/>
    <n v="1"/>
    <n v="57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ПТ-7"/>
    <x v="0"/>
    <s v="Повышение квалификации"/>
    <x v="2"/>
    <s v="Безопасность производственной деятельности в АПК"/>
    <x v="6"/>
    <s v="ПТ"/>
    <s v="Руководители и специалисты Россельхознадзора по КО, АПК"/>
    <n v="10"/>
    <n v="720"/>
    <n v="0"/>
    <n v="0"/>
    <x v="4"/>
    <x v="0"/>
    <n v="0.5"/>
    <n v="72"/>
    <n v="1"/>
    <n v="77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ПТ-8"/>
    <x v="0"/>
    <s v="Повышение квалификации"/>
    <x v="1"/>
    <s v="Фермерское дело"/>
    <x v="7"/>
    <s v="ПТ"/>
    <s v="Руководители и специалисты АПК"/>
    <n v="10"/>
    <n v="360"/>
    <n v="0"/>
    <n v="0"/>
    <x v="5"/>
    <x v="0"/>
    <n v="0.25"/>
    <n v="36"/>
    <n v="1"/>
    <n v="44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ПТ-9"/>
    <x v="0"/>
    <s v="Повышение квалификации"/>
    <x v="2"/>
    <s v="Безопасность производственной деятельности в АПК"/>
    <x v="8"/>
    <s v="ПТ"/>
    <s v="Руководители и специалисты Россельхознадзора по КО, АПК"/>
    <n v="10"/>
    <n v="720"/>
    <n v="0"/>
    <n v="0"/>
    <x v="6"/>
    <x v="0"/>
    <n v="0.5"/>
    <n v="72"/>
    <n v="1"/>
    <n v="79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БУ-10"/>
    <x v="0"/>
    <s v="Повышение квалификации"/>
    <x v="1"/>
    <s v="Бухгалтерский учет и аудит"/>
    <x v="9"/>
    <s v="БУ"/>
    <s v="Фермеры, самозанятые, владельцы ЛПХ"/>
    <n v="12"/>
    <n v="564"/>
    <n v="0"/>
    <n v="0"/>
    <x v="6"/>
    <x v="0"/>
    <n v="0.3263888888888889"/>
    <n v="47"/>
    <n v="1"/>
    <n v="57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БУ-11"/>
    <x v="0"/>
    <s v="Повышение квалификации"/>
    <x v="1"/>
    <s v="Менеджмент"/>
    <x v="10"/>
    <s v="БУ"/>
    <s v="Фермеры, самозанятые, владельцы ЛПХ"/>
    <n v="12"/>
    <n v="564"/>
    <n v="0"/>
    <n v="0"/>
    <x v="7"/>
    <x v="0"/>
    <n v="0.3263888888888889"/>
    <n v="47"/>
    <n v="1"/>
    <n v="57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ПТ-12"/>
    <x v="0"/>
    <s v="Повышение квалификации"/>
    <x v="1"/>
    <s v="Безопасность производственной деятельности в АПК"/>
    <x v="11"/>
    <s v="ПТ"/>
    <s v="Руководители и специалисты Россельхознадзора по КО, АПК"/>
    <n v="7"/>
    <n v="252"/>
    <n v="0"/>
    <n v="0"/>
    <x v="8"/>
    <x v="0"/>
    <n v="0.25"/>
    <n v="36"/>
    <n v="1"/>
    <n v="43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БУ-13"/>
    <x v="0"/>
    <s v="Повышение квалификации"/>
    <x v="1"/>
    <s v="Менеджмент"/>
    <x v="12"/>
    <s v="БУ"/>
    <s v="Фермеры, специалисты предприятий АПК"/>
    <n v="12"/>
    <n v="564"/>
    <n v="0"/>
    <n v="0"/>
    <x v="9"/>
    <x v="0"/>
    <n v="0.3263888888888889"/>
    <n v="47"/>
    <n v="1"/>
    <n v="57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ПТ-14"/>
    <x v="0"/>
    <s v="Повышение квалификации"/>
    <x v="2"/>
    <s v="Фермерское дело"/>
    <x v="13"/>
    <s v="ПТ"/>
    <s v="Руководители и специалисты АПК"/>
    <n v="10"/>
    <n v="720"/>
    <n v="0"/>
    <n v="0"/>
    <x v="10"/>
    <x v="1"/>
    <n v="0.5"/>
    <n v="72"/>
    <n v="1"/>
    <n v="80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БУ-15"/>
    <x v="0"/>
    <s v="Повышение квалификации"/>
    <x v="2"/>
    <s v="Бухгалтерский учет и аудит"/>
    <x v="14"/>
    <s v="БУ"/>
    <s v="Специалисты бухгалтерских и экономических служб"/>
    <n v="16"/>
    <n v="1152"/>
    <n v="0"/>
    <n v="0"/>
    <x v="10"/>
    <x v="1"/>
    <n v="0.5"/>
    <n v="72"/>
    <n v="1"/>
    <n v="84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БУ-16"/>
    <x v="0"/>
    <s v="Повышение квалификации"/>
    <x v="2"/>
    <s v="Менеджмент"/>
    <x v="15"/>
    <s v="БУ"/>
    <s v="Начинающие фермеры"/>
    <n v="16"/>
    <n v="1152"/>
    <n v="0"/>
    <n v="0"/>
    <x v="11"/>
    <x v="1"/>
    <n v="0.5"/>
    <n v="72"/>
    <n v="1"/>
    <n v="84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ПТ-17"/>
    <x v="0"/>
    <s v="Повышение квалификации"/>
    <x v="1"/>
    <s v="Фермерское дело"/>
    <x v="16"/>
    <s v="ПТ"/>
    <s v="Руководители и специалисты АПК "/>
    <n v="12"/>
    <n v="516"/>
    <n v="0"/>
    <n v="0"/>
    <x v="12"/>
    <x v="1"/>
    <n v="0.2986111111111111"/>
    <n v="43"/>
    <n v="1"/>
    <n v="51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ПТ-18"/>
    <x v="0"/>
    <s v="Повышение квалификации"/>
    <x v="1"/>
    <s v="Фермерское дело"/>
    <x v="17"/>
    <s v="ПТ"/>
    <s v="Руководители и специалисты АПК "/>
    <n v="10"/>
    <n v="430"/>
    <n v="0"/>
    <n v="0"/>
    <x v="12"/>
    <x v="1"/>
    <n v="0.2986111111111111"/>
    <n v="43"/>
    <n v="1"/>
    <n v="51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ПТ-19"/>
    <x v="0"/>
    <s v="Повышение квалификации"/>
    <x v="1"/>
    <s v="Фермерское дело"/>
    <x v="18"/>
    <s v="ПТ"/>
    <s v="Руководители и специалисты АПК "/>
    <n v="12"/>
    <n v="516"/>
    <n v="0"/>
    <n v="0"/>
    <x v="13"/>
    <x v="1"/>
    <n v="0.2986111111111111"/>
    <n v="43"/>
    <n v="1"/>
    <n v="51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ПТ-20"/>
    <x v="0"/>
    <s v="Повышение квалификации"/>
    <x v="1"/>
    <s v="Фермерское дело"/>
    <x v="19"/>
    <s v="ПТ"/>
    <s v="Руководители и специалисты АПК "/>
    <n v="12"/>
    <n v="516"/>
    <n v="0"/>
    <n v="0"/>
    <x v="14"/>
    <x v="1"/>
    <n v="0.2986111111111111"/>
    <n v="43"/>
    <n v="1"/>
    <n v="51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БУ-21"/>
    <x v="0"/>
    <s v="Повышение квалификации"/>
    <x v="1"/>
    <s v="Менеджмент"/>
    <x v="20"/>
    <s v="БУ"/>
    <s v="Главы и члены КФХ "/>
    <n v="12"/>
    <n v="564"/>
    <n v="0"/>
    <n v="0"/>
    <x v="14"/>
    <x v="1"/>
    <n v="0.3263888888888889"/>
    <n v="47"/>
    <n v="1"/>
    <n v="57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ПТ-22"/>
    <x v="0"/>
    <s v="Повышение квалификации"/>
    <x v="1"/>
    <s v="Менеджмент агротуризма"/>
    <x v="21"/>
    <s v="ПТ"/>
    <s v="Руководители и специалисты АПК "/>
    <n v="12"/>
    <n v="516"/>
    <n v="0"/>
    <n v="0"/>
    <x v="15"/>
    <x v="1"/>
    <n v="0.2986111111111111"/>
    <n v="43"/>
    <n v="1"/>
    <n v="51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ПТ-23"/>
    <x v="0"/>
    <s v="Повышение квалификации"/>
    <x v="2"/>
    <s v="Фитосанитария и карантин растений"/>
    <x v="22"/>
    <s v="ПТ"/>
    <s v="Руководители и специалисты Россельхознадзора по КО, АПК "/>
    <n v="12"/>
    <n v="864"/>
    <n v="0"/>
    <n v="0"/>
    <x v="16"/>
    <x v="1"/>
    <n v="0.5"/>
    <n v="72"/>
    <n v="1"/>
    <n v="79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БУ-24"/>
    <x v="0"/>
    <s v="Повышение квалификации"/>
    <x v="1"/>
    <s v="Менеджмент агротуризма"/>
    <x v="23"/>
    <s v="БУ"/>
    <s v="Руководители и специалисты Россельхознадзора по КО, АПК "/>
    <n v="12"/>
    <n v="564"/>
    <n v="0"/>
    <n v="0"/>
    <x v="16"/>
    <x v="1"/>
    <n v="0.3263888888888889"/>
    <n v="47"/>
    <n v="1"/>
    <n v="57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ПТ-25"/>
    <x v="0"/>
    <s v="Повышение квалификации"/>
    <x v="1"/>
    <s v="Безопасность производственной деятельности в АПК"/>
    <x v="24"/>
    <s v="ПТ"/>
    <s v="Руководители и специалисты Россельхознадзора по КО, АПК "/>
    <n v="12"/>
    <n v="432"/>
    <n v="0"/>
    <n v="0"/>
    <x v="17"/>
    <x v="1"/>
    <n v="0.25"/>
    <n v="36"/>
    <n v="1"/>
    <n v="43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БУ-26"/>
    <x v="0"/>
    <s v="Повышение квалификации"/>
    <x v="1"/>
    <s v="Менеджмент"/>
    <x v="25"/>
    <s v="БУ"/>
    <s v="Руководители и специалисты бухгалтерских и финасовых служб АПК"/>
    <n v="12"/>
    <n v="564"/>
    <n v="0"/>
    <n v="0"/>
    <x v="18"/>
    <x v="1"/>
    <n v="0.3263888888888889"/>
    <n v="47"/>
    <n v="1"/>
    <n v="57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БУ-27"/>
    <x v="0"/>
    <s v="Повышение квалификации"/>
    <x v="1"/>
    <s v="Маркетинг "/>
    <x v="26"/>
    <s v="БУ"/>
    <s v="Фермеры, главы КФХ"/>
    <n v="12"/>
    <n v="564"/>
    <n v="0"/>
    <n v="0"/>
    <x v="19"/>
    <x v="1"/>
    <n v="0.3263888888888889"/>
    <n v="47"/>
    <n v="1"/>
    <n v="57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БУ-28"/>
    <x v="0"/>
    <s v="Повышение квалификации"/>
    <x v="1"/>
    <s v="Менеджмент"/>
    <x v="27"/>
    <s v="БУ"/>
    <s v="Руководители организаций, главы и члены КФХ, ЛПХ"/>
    <n v="12"/>
    <n v="564"/>
    <n v="0"/>
    <n v="0"/>
    <x v="20"/>
    <x v="2"/>
    <n v="0.3263888888888889"/>
    <n v="47"/>
    <n v="1"/>
    <n v="57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ПТ-29"/>
    <x v="0"/>
    <s v="Повышение квалификации"/>
    <x v="1"/>
    <s v="Фитосанитария и карантин растений"/>
    <x v="28"/>
    <s v="ПТ"/>
    <s v="Руководители и специалисты Россельхознадзора по КО, АПК "/>
    <n v="15"/>
    <n v="540"/>
    <n v="0"/>
    <n v="0"/>
    <x v="20"/>
    <x v="2"/>
    <n v="0.25"/>
    <n v="36"/>
    <n v="1"/>
    <n v="44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ПТ-30"/>
    <x v="0"/>
    <s v="Повышение квалификации"/>
    <x v="1"/>
    <s v="Фитосанитария и карантин растений"/>
    <x v="28"/>
    <s v="ПТ"/>
    <s v="Руководители и специалисты Россельхознадзора по КО, АПК "/>
    <n v="15"/>
    <n v="540"/>
    <n v="0"/>
    <n v="0"/>
    <x v="21"/>
    <x v="2"/>
    <n v="0.25"/>
    <n v="36"/>
    <n v="1"/>
    <n v="44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ПТ-31"/>
    <x v="0"/>
    <s v="Повышение квалификации"/>
    <x v="1"/>
    <s v="Фитосанитария и карантин растений"/>
    <x v="28"/>
    <s v="ПТ"/>
    <s v="Руководители и специалисты Россельхознадзора по КО, АПК "/>
    <n v="15"/>
    <n v="540"/>
    <n v="0"/>
    <n v="0"/>
    <x v="22"/>
    <x v="2"/>
    <n v="0.25"/>
    <n v="36"/>
    <n v="1"/>
    <n v="44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БУ-32"/>
    <x v="0"/>
    <s v="Повышение квалификации"/>
    <x v="1"/>
    <s v="Бухгалтерский учет и аудит"/>
    <x v="29"/>
    <s v="БУ"/>
    <s v="Руководители и специалисты финансовых служб АПК"/>
    <n v="12"/>
    <n v="564"/>
    <n v="0"/>
    <n v="0"/>
    <x v="23"/>
    <x v="2"/>
    <n v="0.3263888888888889"/>
    <n v="47"/>
    <n v="1"/>
    <n v="57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БУ-33"/>
    <x v="0"/>
    <s v="Повышение квалификации"/>
    <x v="1"/>
    <s v="Менеджмент"/>
    <x v="30"/>
    <s v="БУ"/>
    <s v="Руководители и специалисты кадровой службы, руководители подразделений"/>
    <n v="12"/>
    <n v="588"/>
    <n v="0"/>
    <n v="0"/>
    <x v="24"/>
    <x v="3"/>
    <n v="0.34027777777777779"/>
    <n v="49"/>
    <n v="1"/>
    <n v="59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БУ-34"/>
    <x v="0"/>
    <s v="Повышение квалификации"/>
    <x v="1"/>
    <s v="Менеджмент"/>
    <x v="31"/>
    <s v="ПТ"/>
    <s v="Руководители и специалисты кадровой службы, руководители подразделений"/>
    <n v="10"/>
    <n v="360"/>
    <n v="0"/>
    <n v="0"/>
    <x v="25"/>
    <x v="3"/>
    <n v="0.25"/>
    <n v="36"/>
    <n v="1"/>
    <n v="43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БУ-34"/>
    <x v="0"/>
    <s v="Повышение квалификации"/>
    <x v="1"/>
    <s v="Фермерское дело"/>
    <x v="32"/>
    <s v="БУ"/>
    <s v="Руководители и специалисты кадровой службы, руководители подразделений"/>
    <n v="12"/>
    <n v="564"/>
    <n v="0"/>
    <n v="0"/>
    <x v="26"/>
    <x v="3"/>
    <n v="0.3263888888888889"/>
    <n v="47"/>
    <n v="1"/>
    <n v="58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ПТ-35"/>
    <x v="0"/>
    <s v="Повышение квалификации"/>
    <x v="1"/>
    <s v="Организация воспроизводства сельскохозяйственных животных"/>
    <x v="33"/>
    <s v="ПТ"/>
    <s v="Руководители и специалисты кадровой службы, руководители подразделений"/>
    <n v="10"/>
    <n v="360"/>
    <n v="0"/>
    <n v="0"/>
    <x v="27"/>
    <x v="3"/>
    <n v="0.25"/>
    <n v="36"/>
    <n v="1"/>
    <n v="43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БУ-36"/>
    <x v="0"/>
    <s v="Повышение квалификации"/>
    <x v="1"/>
    <s v="Маркетинг "/>
    <x v="34"/>
    <s v="БУ"/>
    <s v="Фермеры, самозанятые, ЛПХ"/>
    <n v="12"/>
    <n v="564"/>
    <n v="0"/>
    <n v="0"/>
    <x v="28"/>
    <x v="3"/>
    <n v="0.3263888888888889"/>
    <n v="47"/>
    <n v="1"/>
    <n v="58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БУ-37"/>
    <x v="0"/>
    <s v="Повышение квалификации"/>
    <x v="1"/>
    <s v="Компьютерное и информационное обеспечение АПК"/>
    <x v="35"/>
    <s v="БУ"/>
    <s v="Фермеры, самозанятые, ЛПХ"/>
    <n v="12"/>
    <n v="564"/>
    <n v="0"/>
    <n v="0"/>
    <x v="29"/>
    <x v="3"/>
    <n v="0.3263888888888889"/>
    <n v="47"/>
    <n v="1"/>
    <n v="58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ПТ-38"/>
    <x v="0"/>
    <s v="Повышение квалификации"/>
    <x v="1"/>
    <s v="Фермерское дело"/>
    <x v="36"/>
    <s v="ПТ"/>
    <s v="Руководители и специалисты АПК "/>
    <n v="10"/>
    <n v="360"/>
    <n v="0"/>
    <n v="0"/>
    <x v="30"/>
    <x v="3"/>
    <n v="0.25"/>
    <n v="36"/>
    <n v="1"/>
    <n v="43"/>
    <s v="Очная с применением ЭО/дистанционных образовательных технологий"/>
    <s v="Будет"/>
    <m/>
    <m/>
    <m/>
    <m/>
    <m/>
    <m/>
  </r>
  <r>
    <s v="Бюджет"/>
    <s v="БЮД/ПОВ/ПТ-39"/>
    <x v="0"/>
    <s v="Повышение квалификации"/>
    <x v="1"/>
    <s v="Бухгалтерский учет и аудит"/>
    <x v="37"/>
    <s v="БУ"/>
    <s v="Руководители и специалисты АПК "/>
    <n v="12"/>
    <n v="564"/>
    <n v="0"/>
    <n v="0"/>
    <x v="31"/>
    <x v="3"/>
    <n v="0.3263888888888889"/>
    <n v="47"/>
    <n v="1"/>
    <n v="59"/>
    <s v="Очная с применением ЭО/дистанционных образовательных технологий"/>
    <s v="Будет"/>
    <m/>
    <m/>
    <m/>
    <m/>
    <m/>
    <m/>
  </r>
  <r>
    <s v="Внебюджет"/>
    <s v="ХОЗ/ПОВ/БУ-40"/>
    <x v="1"/>
    <s v="Повышение квалификации"/>
    <x v="3"/>
    <s v="Менеджмент"/>
    <x v="38"/>
    <s v="БУ"/>
    <s v="Руководители и специалисты АПК "/>
    <n v="10"/>
    <n v="200"/>
    <n v="0"/>
    <n v="0"/>
    <x v="9"/>
    <x v="0"/>
    <n v="0.1388888888888889"/>
    <n v="20"/>
    <n v="1"/>
    <n v="24"/>
    <s v="Очная с применением ЭО/дистанционных образовательных технологий"/>
    <s v="Будет"/>
    <m/>
    <m/>
    <m/>
    <m/>
    <m/>
    <m/>
  </r>
  <r>
    <s v="Внебюджет"/>
    <s v="ХОЗ/ПОВ/БУ-41"/>
    <x v="1"/>
    <s v="Повышение квалификации"/>
    <x v="1"/>
    <s v="Бухгалтерский учет и аудит"/>
    <x v="39"/>
    <s v="БУ"/>
    <s v="Специалисты бухгалтерских слубж, главы кфх"/>
    <n v="10"/>
    <n v="700"/>
    <n v="0"/>
    <n v="0"/>
    <x v="32"/>
    <x v="0"/>
    <n v="0.4861111111111111"/>
    <n v="70"/>
    <n v="1"/>
    <n v="72"/>
    <s v="Очная с применением ЭО/дистанционных образовательных технологий"/>
    <s v="Будет"/>
    <m/>
    <m/>
    <m/>
    <m/>
    <m/>
    <m/>
  </r>
  <r>
    <s v="Внебюджет"/>
    <s v="ХОЗ/ПОВ/БУ-42"/>
    <x v="1"/>
    <s v="Повышение квалификации"/>
    <x v="3"/>
    <s v="Бухгалтерский учет и аудит"/>
    <x v="29"/>
    <s v="БУ"/>
    <s v="Специалисты финансовых служб"/>
    <n v="10"/>
    <n v="200"/>
    <n v="0"/>
    <n v="0"/>
    <x v="33"/>
    <x v="1"/>
    <n v="0.1388888888888889"/>
    <n v="20"/>
    <n v="1"/>
    <n v="24"/>
    <s v="Очная с применением ЭО/дистанционных образовательных технологий"/>
    <s v="Будет"/>
    <m/>
    <m/>
    <m/>
    <m/>
    <m/>
    <m/>
  </r>
  <r>
    <s v="Внебюджет"/>
    <s v="ХОЗ/ПОВ/БУ-43"/>
    <x v="1"/>
    <s v="Повышение квалификации"/>
    <x v="1"/>
    <s v="Бухгалтерский учет и аудит"/>
    <x v="39"/>
    <s v="БУ"/>
    <s v="Специалисты бухгалтерских слубж, главы кфх"/>
    <n v="8"/>
    <n v="560"/>
    <n v="0"/>
    <n v="0"/>
    <x v="22"/>
    <x v="2"/>
    <n v="0.4861111111111111"/>
    <n v="70"/>
    <n v="1"/>
    <n v="72"/>
    <s v="Очная с применением ЭО/дистанционных образовательных технологий"/>
    <s v="Будет"/>
    <m/>
    <m/>
    <m/>
    <m/>
    <m/>
    <m/>
  </r>
  <r>
    <s v="Внебюджет"/>
    <s v="ХОЗ/ПОВ/БУ-44"/>
    <x v="1"/>
    <s v="Повышение квалификации"/>
    <x v="1"/>
    <s v="Менеджмент"/>
    <x v="40"/>
    <s v="БУ"/>
    <s v="Руководители специалисты экономических служб"/>
    <n v="10"/>
    <n v="380"/>
    <n v="0"/>
    <n v="0"/>
    <x v="34"/>
    <x v="3"/>
    <n v="0.2638888888888889"/>
    <n v="38"/>
    <n v="1"/>
    <n v="40"/>
    <s v="Очная с применением ЭО/дистанционных образовательных технологий"/>
    <s v="Будет"/>
    <m/>
    <m/>
    <m/>
    <m/>
    <m/>
    <m/>
  </r>
  <r>
    <s v="Внебюджет"/>
    <s v="ХОЗ/ПОВ/БУ-45"/>
    <x v="1"/>
    <s v="Повышение квалификации"/>
    <x v="3"/>
    <s v="Компьютерное и информационное обеспечение АПК"/>
    <x v="41"/>
    <s v="БУ"/>
    <s v="Руководители и специалисты организаций"/>
    <n v="8"/>
    <n v="160"/>
    <n v="0"/>
    <n v="0"/>
    <x v="35"/>
    <x v="3"/>
    <n v="0.1388888888888889"/>
    <n v="20"/>
    <n v="1"/>
    <n v="24"/>
    <s v="Очная с применением ЭО/дистанционных образовательных технологий"/>
    <s v="Будет"/>
    <m/>
    <m/>
    <m/>
    <m/>
    <m/>
    <m/>
  </r>
  <r>
    <s v="Внебюджет"/>
    <s v="ХОЗ/РКАД/ПТ-46"/>
    <x v="2"/>
    <e v="#N/A"/>
    <x v="4"/>
    <s v="Туристическая деятельность"/>
    <x v="42"/>
    <s v="ПТ"/>
    <s v="Все категории граждан"/>
    <n v="10"/>
    <n v="1440"/>
    <n v="0"/>
    <n v="0"/>
    <x v="36"/>
    <x v="4"/>
    <n v="1"/>
    <n v="144"/>
    <n v="1"/>
    <n v="166"/>
    <s v="Очная с применением ЭО/дистанционных образовательных технологий"/>
    <s v="Будет"/>
    <m/>
    <m/>
    <m/>
    <m/>
    <m/>
    <m/>
  </r>
  <r>
    <s v="Внебюджет"/>
    <s v="ХОЗ/ПОВ/ПТ-47"/>
    <x v="1"/>
    <s v="Повышение квалификации"/>
    <x v="3"/>
    <s v="Фермерское дело"/>
    <x v="43"/>
    <s v="ПТ"/>
    <s v="Специалисты с/х предприя-тий. Все категории граждан"/>
    <n v="10"/>
    <n v="240"/>
    <n v="0"/>
    <n v="0"/>
    <x v="36"/>
    <x v="4"/>
    <n v="0.16666666666666666"/>
    <n v="24"/>
    <n v="1"/>
    <n v="28"/>
    <s v="Очная с применением ЭО/дистанционных образовательных технологий"/>
    <s v="Будет"/>
    <m/>
    <m/>
    <m/>
    <m/>
    <m/>
    <m/>
  </r>
  <r>
    <s v="Внебюджет"/>
    <s v="ХОЗ/ПОВ/ПТ-48"/>
    <x v="1"/>
    <s v="Повышение квалификации"/>
    <x v="3"/>
    <s v="Фермерское дело"/>
    <x v="44"/>
    <s v="ПТ"/>
    <s v="Специалисты с/х предприя-тий. Все категории граждан"/>
    <n v="10"/>
    <n v="180"/>
    <n v="0"/>
    <n v="0"/>
    <x v="36"/>
    <x v="4"/>
    <n v="0.125"/>
    <n v="18"/>
    <n v="1"/>
    <n v="22"/>
    <s v="Очная с применением ЭО/дистанционных образовательных технологий"/>
    <s v="Будет"/>
    <m/>
    <m/>
    <m/>
    <m/>
    <m/>
    <m/>
  </r>
  <r>
    <s v="Внебюджет"/>
    <s v="ХОЗ/ПОВ/ПТ-49"/>
    <x v="1"/>
    <s v="Повышение квалификации"/>
    <x v="3"/>
    <s v="Правовое обеспечение АПК"/>
    <x v="45"/>
    <s v="ПТ"/>
    <s v="Специалисты с/х предприя-тий. Все категории граждан"/>
    <n v="10"/>
    <n v="240"/>
    <n v="0"/>
    <n v="0"/>
    <x v="36"/>
    <x v="4"/>
    <n v="0.16666666666666666"/>
    <n v="24"/>
    <n v="1"/>
    <n v="28"/>
    <s v="Очная с применением ЭО/дистанционных образовательных технологий"/>
    <s v="Будет"/>
    <m/>
    <m/>
    <m/>
    <m/>
    <m/>
    <m/>
  </r>
  <r>
    <s v="Внебюджет"/>
    <s v="ХОЗ/ПОВ/ПТ-50"/>
    <x v="1"/>
    <s v="Повышение квалификации"/>
    <x v="2"/>
    <s v="Кинология"/>
    <x v="46"/>
    <s v="ПТ"/>
    <s v="Все категории граждан"/>
    <n v="10"/>
    <n v="720"/>
    <n v="0"/>
    <n v="0"/>
    <x v="36"/>
    <x v="4"/>
    <n v="0.5"/>
    <n v="72"/>
    <n v="1"/>
    <n v="74"/>
    <s v="Очная с применением ЭО/дистанционных образовательных технологий"/>
    <s v="Будет"/>
    <m/>
    <m/>
    <m/>
    <m/>
    <m/>
    <m/>
  </r>
  <r>
    <s v="Внебюджет"/>
    <s v="ХОЗ/ПОВ/ПТ-51"/>
    <x v="1"/>
    <s v="Повышение квалификации"/>
    <x v="3"/>
    <s v="Фермерское дело"/>
    <x v="47"/>
    <s v="ПТ"/>
    <s v="Все категории граждан"/>
    <n v="5"/>
    <n v="80"/>
    <n v="0"/>
    <n v="0"/>
    <x v="36"/>
    <x v="4"/>
    <n v="0.1111111111111111"/>
    <n v="16"/>
    <n v="1"/>
    <n v="20"/>
    <s v="Очная с применением ЭО/дистанционных образовательных технологий"/>
    <s v="Будет"/>
    <m/>
    <m/>
    <m/>
    <m/>
    <m/>
    <m/>
  </r>
  <r>
    <s v="Внебюджет"/>
    <s v="ХОЗ/ПОВ/ПТ-52"/>
    <x v="1"/>
    <s v="Повышение квалификации"/>
    <x v="3"/>
    <s v="Фермерское дело"/>
    <x v="48"/>
    <s v="ПТ"/>
    <s v="Все категории граждан"/>
    <n v="5"/>
    <n v="80"/>
    <n v="0"/>
    <n v="0"/>
    <x v="36"/>
    <x v="4"/>
    <n v="0.1111111111111111"/>
    <n v="16"/>
    <n v="1"/>
    <n v="20"/>
    <s v="Очная с применением ЭО/дистанционных образовательных технологий"/>
    <s v="Будет"/>
    <m/>
    <m/>
    <m/>
    <m/>
    <m/>
    <m/>
  </r>
  <r>
    <s v="Внебюджет"/>
    <s v="ХОЗ/ПОВ/ПТ-53"/>
    <x v="1"/>
    <s v="Повышение квалификации"/>
    <x v="3"/>
    <s v="Фермерское дело"/>
    <x v="49"/>
    <s v="ПТ"/>
    <s v="Все категории граждан"/>
    <n v="6"/>
    <n v="96"/>
    <n v="0"/>
    <n v="0"/>
    <x v="36"/>
    <x v="4"/>
    <n v="0.1111111111111111"/>
    <n v="16"/>
    <n v="1"/>
    <n v="20"/>
    <s v="Очная с применением ЭО/дистанционных образовательных технологий"/>
    <s v="Будет"/>
    <m/>
    <m/>
    <m/>
    <m/>
    <m/>
    <m/>
  </r>
  <r>
    <s v="Внебюджет"/>
    <s v="ХОЗ/ПОВ/ПТ-54"/>
    <x v="1"/>
    <s v="Повышение квалификации"/>
    <x v="3"/>
    <s v="Фермерское дело"/>
    <x v="50"/>
    <s v="ПТ"/>
    <s v="Все категории граждан"/>
    <n v="7"/>
    <n v="112"/>
    <n v="0"/>
    <n v="0"/>
    <x v="36"/>
    <x v="4"/>
    <n v="0.1111111111111111"/>
    <n v="16"/>
    <n v="1"/>
    <n v="20"/>
    <s v="Очная с применением ЭО/дистанционных образовательных технологий"/>
    <s v="Будет"/>
    <m/>
    <m/>
    <m/>
    <m/>
    <m/>
    <m/>
  </r>
  <r>
    <s v="Внебюджет"/>
    <s v="СЕМ/ПТ-55"/>
    <x v="3"/>
    <s v="Повышение квалификации"/>
    <x v="3"/>
    <s v="Фермерское дело"/>
    <x v="51"/>
    <s v="ПТ"/>
    <s v="Руководители и специалисты КФХ_x000a_(заявка в «Центр компетенции.»)"/>
    <n v="15"/>
    <n v="90"/>
    <n v="0"/>
    <n v="0"/>
    <x v="36"/>
    <x v="4"/>
    <n v="4.1666666666666664E-2"/>
    <n v="6"/>
    <n v="1"/>
    <n v="6"/>
    <s v="Очная с применением ЭО/дистанционных образовательных технологий"/>
    <s v="Будет"/>
    <m/>
    <m/>
    <m/>
    <m/>
    <m/>
    <m/>
  </r>
  <r>
    <s v="Внебюджет"/>
    <s v="СЕМ/ПТ-56"/>
    <x v="3"/>
    <s v="Повышение квалификации"/>
    <x v="3"/>
    <s v="Фермерское дело"/>
    <x v="52"/>
    <s v="ПТ"/>
    <s v="Руководители и специалисты КФХ_x000a_(заявка в «Центр компетенции.»)"/>
    <n v="20"/>
    <n v="120"/>
    <n v="0"/>
    <n v="0"/>
    <x v="36"/>
    <x v="4"/>
    <n v="4.1666666666666664E-2"/>
    <n v="6"/>
    <n v="1"/>
    <n v="6"/>
    <s v="Очная с применением ЭО/дистанционных образовательных технологий"/>
    <s v="Будет"/>
    <m/>
    <m/>
    <m/>
    <m/>
    <m/>
    <m/>
  </r>
  <r>
    <s v="Внебюджет"/>
    <s v="СЕМ/ПТ-57"/>
    <x v="3"/>
    <s v="Повышение квалификации"/>
    <x v="3"/>
    <s v="Фермерское дело"/>
    <x v="53"/>
    <s v="ПТ"/>
    <s v="Руководители и специалисты КФХ_x000a_(заявка в «Центр компетенции.»)"/>
    <n v="20"/>
    <n v="120"/>
    <n v="0"/>
    <n v="0"/>
    <x v="36"/>
    <x v="4"/>
    <n v="4.1666666666666664E-2"/>
    <n v="6"/>
    <n v="1"/>
    <n v="6"/>
    <s v="Очная с применением ЭО/дистанционных образовательных технологий"/>
    <s v="Будет"/>
    <m/>
    <m/>
    <m/>
    <m/>
    <m/>
    <m/>
  </r>
  <r>
    <s v="Внебюджет"/>
    <s v="СЕМ/ПТ-58"/>
    <x v="3"/>
    <s v="Повышение квалификации"/>
    <x v="3"/>
    <s v="Фермерское дело"/>
    <x v="54"/>
    <s v="ПТ"/>
    <s v="Руководители и специалисты КФХ_x000a_(заявка в «Центр компетенции.»)"/>
    <n v="20"/>
    <n v="120"/>
    <n v="0"/>
    <n v="0"/>
    <x v="36"/>
    <x v="4"/>
    <n v="4.1666666666666664E-2"/>
    <n v="6"/>
    <n v="1"/>
    <n v="6"/>
    <s v="Очная с применением ЭО/дистанционных образовательных технологий"/>
    <s v="Будет"/>
    <m/>
    <m/>
    <m/>
    <m/>
    <m/>
    <m/>
  </r>
  <r>
    <s v="Внебюджет"/>
    <s v="СЕМ/ПТ-59"/>
    <x v="3"/>
    <s v="Повышение квалификации"/>
    <x v="3"/>
    <s v="Фермерское дело"/>
    <x v="55"/>
    <s v="ПТ"/>
    <s v="Руководители и специалисты КФХ_x000a_(заявка в «Центр компетенции.»)"/>
    <n v="20"/>
    <n v="120"/>
    <n v="0"/>
    <n v="0"/>
    <x v="36"/>
    <x v="4"/>
    <n v="4.1666666666666664E-2"/>
    <n v="6"/>
    <n v="1"/>
    <n v="6"/>
    <s v="Очная с применением ЭО/дистанционных образовательных технологий"/>
    <s v="Будет"/>
    <m/>
    <m/>
    <m/>
    <m/>
    <m/>
    <m/>
  </r>
  <r>
    <s v="Внебюджет"/>
    <s v="СЕМ/ПТ-60"/>
    <x v="3"/>
    <s v="Повышение квалификации"/>
    <x v="3"/>
    <s v="Ветеринарное дело "/>
    <x v="56"/>
    <s v="ПТ"/>
    <s v="Ветеринарные врачи, ветфельдшера"/>
    <n v="20"/>
    <n v="120"/>
    <n v="0"/>
    <n v="0"/>
    <x v="36"/>
    <x v="4"/>
    <n v="4.1666666666666664E-2"/>
    <n v="6"/>
    <n v="1"/>
    <n v="6"/>
    <s v="Очная с применением ЭО/дистанционных образовательных технологий"/>
    <s v="Будет"/>
    <m/>
    <m/>
    <m/>
    <m/>
    <m/>
    <m/>
  </r>
  <r>
    <s v="Внебюджет"/>
    <s v="СЕМ/ПТ-61"/>
    <x v="3"/>
    <s v="Повышение квалификации"/>
    <x v="3"/>
    <s v="Ветеринарное дело "/>
    <x v="57"/>
    <s v="ПТ"/>
    <s v="Ветеринарные врачи, ветфельдшера"/>
    <n v="20"/>
    <n v="120"/>
    <n v="0"/>
    <n v="0"/>
    <x v="36"/>
    <x v="4"/>
    <n v="4.1666666666666664E-2"/>
    <n v="6"/>
    <n v="1"/>
    <n v="6"/>
    <s v="Очная с применением ЭО/дистанционных образовательных технологий"/>
    <s v="Будет"/>
    <m/>
    <m/>
    <m/>
    <m/>
    <m/>
    <m/>
  </r>
  <r>
    <s v="Внебюджет"/>
    <s v="СЕМ/ПТ-62"/>
    <x v="3"/>
    <s v="Повышение квалификации"/>
    <x v="3"/>
    <s v="Ветеринарное дело "/>
    <x v="57"/>
    <s v="ПТ"/>
    <s v="Ветеринарные врачи, ветфельдшера"/>
    <n v="21"/>
    <n v="126"/>
    <n v="0"/>
    <n v="0"/>
    <x v="36"/>
    <x v="4"/>
    <n v="4.1666666666666664E-2"/>
    <n v="6"/>
    <n v="1"/>
    <n v="6"/>
    <s v="Очная с применением ЭО/дистанционных образовательных технологий"/>
    <s v="Будет"/>
    <m/>
    <m/>
    <m/>
    <m/>
    <m/>
    <m/>
  </r>
  <r>
    <s v="Внебюджет"/>
    <s v="СЕМ/БУ-63"/>
    <x v="3"/>
    <s v="Повышение квалификации"/>
    <x v="3"/>
    <s v="Бухгалтерский учет и аудит"/>
    <x v="58"/>
    <s v="БУ"/>
    <s v="Ветеринарные врачи, ветфельдшера"/>
    <n v="30"/>
    <n v="180"/>
    <n v="0"/>
    <n v="0"/>
    <x v="7"/>
    <x v="0"/>
    <n v="4.1666666666666664E-2"/>
    <n v="6"/>
    <n v="1"/>
    <n v="6"/>
    <s v="Очная с применением ЭО/дистанционных образовательных технологий"/>
    <s v="Будет"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  <r>
    <m/>
    <m/>
    <x v="4"/>
    <m/>
    <x v="5"/>
    <m/>
    <x v="59"/>
    <m/>
    <m/>
    <m/>
    <m/>
    <m/>
    <m/>
    <x v="37"/>
    <x v="5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rowHeaderCaption="Наименование программы \ дата начало занятий">
  <location ref="A8:F157" firstHeaderRow="0" firstDataRow="1" firstDataCol="1"/>
  <pivotFields count="27">
    <pivotField showAll="0"/>
    <pivotField showAll="0" defaultSubtotal="0"/>
    <pivotField axis="axisRow" showAll="0">
      <items count="7">
        <item x="0"/>
        <item x="2"/>
        <item x="1"/>
        <item m="1" x="5"/>
        <item x="3"/>
        <item x="4"/>
        <item t="default"/>
      </items>
    </pivotField>
    <pivotField showAll="0" defaultSubtotal="0"/>
    <pivotField axis="axisRow" showAll="0">
      <items count="8">
        <item x="3"/>
        <item x="1"/>
        <item x="2"/>
        <item m="1" x="6"/>
        <item x="0"/>
        <item x="4"/>
        <item x="5"/>
        <item t="default"/>
      </items>
    </pivotField>
    <pivotField showAll="0"/>
    <pivotField axis="axisRow" showAll="0">
      <items count="182">
        <item x="0"/>
        <item x="29"/>
        <item m="1" x="69"/>
        <item m="1" x="136"/>
        <item m="1" x="135"/>
        <item m="1" x="83"/>
        <item m="1" x="176"/>
        <item x="48"/>
        <item x="12"/>
        <item m="1" x="174"/>
        <item m="1" x="140"/>
        <item m="1" x="134"/>
        <item m="1" x="92"/>
        <item m="1" x="173"/>
        <item m="1" x="62"/>
        <item m="1" x="75"/>
        <item m="1" x="144"/>
        <item m="1" x="71"/>
        <item m="1" x="93"/>
        <item m="1" x="102"/>
        <item m="1" x="65"/>
        <item m="1" x="104"/>
        <item m="1" x="113"/>
        <item m="1" x="127"/>
        <item m="1" x="91"/>
        <item m="1" x="110"/>
        <item m="1" x="159"/>
        <item m="1" x="151"/>
        <item m="1" x="68"/>
        <item m="1" x="172"/>
        <item m="1" x="124"/>
        <item m="1" x="89"/>
        <item m="1" x="76"/>
        <item m="1" x="137"/>
        <item m="1" x="171"/>
        <item m="1" x="85"/>
        <item m="1" x="122"/>
        <item m="1" x="64"/>
        <item m="1" x="95"/>
        <item m="1" x="139"/>
        <item m="1" x="79"/>
        <item m="1" x="70"/>
        <item m="1" x="125"/>
        <item m="1" x="116"/>
        <item m="1" x="60"/>
        <item m="1" x="74"/>
        <item m="1" x="167"/>
        <item m="1" x="117"/>
        <item m="1" x="162"/>
        <item m="1" x="99"/>
        <item x="44"/>
        <item m="1" x="100"/>
        <item x="46"/>
        <item m="1" x="101"/>
        <item m="1" x="96"/>
        <item m="1" x="155"/>
        <item m="1" x="166"/>
        <item m="1" x="67"/>
        <item m="1" x="97"/>
        <item m="1" x="170"/>
        <item m="1" x="78"/>
        <item m="1" x="80"/>
        <item m="1" x="123"/>
        <item m="1" x="175"/>
        <item m="1" x="87"/>
        <item m="1" x="133"/>
        <item m="1" x="129"/>
        <item x="56"/>
        <item m="1" x="163"/>
        <item m="1" x="145"/>
        <item m="1" x="112"/>
        <item m="1" x="169"/>
        <item m="1" x="61"/>
        <item m="1" x="109"/>
        <item m="1" x="146"/>
        <item m="1" x="72"/>
        <item m="1" x="94"/>
        <item m="1" x="161"/>
        <item m="1" x="66"/>
        <item m="1" x="156"/>
        <item m="1" x="154"/>
        <item m="1" x="118"/>
        <item m="1" x="107"/>
        <item m="1" x="130"/>
        <item m="1" x="121"/>
        <item m="1" x="177"/>
        <item m="1" x="63"/>
        <item m="1" x="81"/>
        <item m="1" x="105"/>
        <item m="1" x="126"/>
        <item m="1" x="119"/>
        <item m="1" x="103"/>
        <item m="1" x="178"/>
        <item x="24"/>
        <item m="1" x="158"/>
        <item m="1" x="108"/>
        <item m="1" x="157"/>
        <item m="1" x="168"/>
        <item m="1" x="179"/>
        <item m="1" x="141"/>
        <item m="1" x="180"/>
        <item m="1" x="88"/>
        <item m="1" x="111"/>
        <item m="1" x="153"/>
        <item m="1" x="150"/>
        <item m="1" x="147"/>
        <item m="1" x="73"/>
        <item m="1" x="84"/>
        <item m="1" x="164"/>
        <item m="1" x="132"/>
        <item m="1" x="120"/>
        <item m="1" x="142"/>
        <item m="1" x="98"/>
        <item m="1" x="77"/>
        <item m="1" x="138"/>
        <item m="1" x="90"/>
        <item m="1" x="82"/>
        <item m="1" x="148"/>
        <item m="1" x="152"/>
        <item m="1" x="165"/>
        <item m="1" x="160"/>
        <item m="1" x="106"/>
        <item m="1" x="128"/>
        <item m="1" x="86"/>
        <item m="1" x="149"/>
        <item m="1" x="143"/>
        <item m="1" x="131"/>
        <item m="1" x="114"/>
        <item m="1" x="115"/>
        <item x="1"/>
        <item x="2"/>
        <item x="3"/>
        <item x="4"/>
        <item x="5"/>
        <item x="59"/>
        <item x="6"/>
        <item x="7"/>
        <item x="8"/>
        <item x="9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5"/>
        <item x="47"/>
        <item x="49"/>
        <item x="50"/>
        <item x="51"/>
        <item x="52"/>
        <item x="53"/>
        <item x="54"/>
        <item x="55"/>
        <item x="57"/>
        <item x="58"/>
        <item t="default"/>
      </items>
    </pivotField>
    <pivotField showAll="0"/>
    <pivotField showAll="0" defaultSubtotal="0"/>
    <pivotField dataField="1" numFmtId="165" showAll="0"/>
    <pivotField dataField="1" numFmtId="165" showAll="0"/>
    <pivotField dataField="1" numFmtId="165" showAll="0"/>
    <pivotField dataField="1" numFmtId="165" showAll="0"/>
    <pivotField axis="axisRow" numFmtId="14" showAll="0">
      <items count="163">
        <item m="1" x="72"/>
        <item m="1" x="102"/>
        <item m="1" x="60"/>
        <item m="1" x="67"/>
        <item m="1" x="132"/>
        <item m="1" x="98"/>
        <item m="1" x="96"/>
        <item m="1" x="52"/>
        <item m="1" x="120"/>
        <item m="1" x="88"/>
        <item m="1" x="91"/>
        <item m="1" x="144"/>
        <item m="1" x="114"/>
        <item m="1" x="43"/>
        <item m="1" x="39"/>
        <item m="1" x="99"/>
        <item m="1" x="156"/>
        <item m="1" x="54"/>
        <item m="1" x="150"/>
        <item m="1" x="85"/>
        <item m="1" x="154"/>
        <item m="1" x="95"/>
        <item m="1" x="153"/>
        <item m="1" x="92"/>
        <item m="1" x="129"/>
        <item m="1" x="97"/>
        <item m="1" x="148"/>
        <item m="1" x="49"/>
        <item m="1" x="116"/>
        <item m="1" x="137"/>
        <item m="1" x="44"/>
        <item m="1" x="40"/>
        <item m="1" x="101"/>
        <item m="1" x="38"/>
        <item m="1" x="109"/>
        <item m="1" x="111"/>
        <item m="1" x="104"/>
        <item m="1" x="159"/>
        <item m="1" x="130"/>
        <item m="1" x="126"/>
        <item m="1" x="86"/>
        <item m="1" x="48"/>
        <item m="1" x="79"/>
        <item m="1" x="139"/>
        <item m="1" x="141"/>
        <item m="1" x="74"/>
        <item m="1" x="42"/>
        <item m="1" x="69"/>
        <item m="1" x="53"/>
        <item m="1" x="118"/>
        <item m="1" x="47"/>
        <item m="1" x="81"/>
        <item m="1" x="161"/>
        <item m="1" x="73"/>
        <item m="1" x="65"/>
        <item m="1" x="147"/>
        <item m="1" x="80"/>
        <item m="1" x="157"/>
        <item m="1" x="122"/>
        <item m="1" x="138"/>
        <item m="1" x="125"/>
        <item m="1" x="106"/>
        <item m="1" x="77"/>
        <item m="1" x="82"/>
        <item m="1" x="71"/>
        <item m="1" x="135"/>
        <item m="1" x="103"/>
        <item m="1" x="123"/>
        <item m="1" x="155"/>
        <item m="1" x="51"/>
        <item m="1" x="145"/>
        <item m="1" x="61"/>
        <item m="1" x="68"/>
        <item m="1" x="100"/>
        <item m="1" x="63"/>
        <item m="1" x="105"/>
        <item m="1" x="160"/>
        <item m="1" x="56"/>
        <item m="1" x="119"/>
        <item m="1" x="87"/>
        <item m="1" x="83"/>
        <item m="1" x="146"/>
        <item m="1" x="46"/>
        <item m="1" x="142"/>
        <item m="1" x="78"/>
        <item m="1" x="107"/>
        <item m="1" x="62"/>
        <item m="1" x="57"/>
        <item m="1" x="90"/>
        <item m="1" x="55"/>
        <item m="1" x="152"/>
        <item m="1" x="124"/>
        <item m="1" x="89"/>
        <item m="1" x="128"/>
        <item m="1" x="121"/>
        <item m="1" x="84"/>
        <item m="1" x="50"/>
        <item m="1" x="117"/>
        <item m="1" x="113"/>
        <item m="1" x="41"/>
        <item m="1" x="45"/>
        <item m="1" x="133"/>
        <item m="1" x="66"/>
        <item m="1" x="59"/>
        <item m="1" x="134"/>
        <item m="1" x="127"/>
        <item m="1" x="112"/>
        <item m="1" x="76"/>
        <item m="1" x="136"/>
        <item m="1" x="149"/>
        <item m="1" x="143"/>
        <item m="1" x="115"/>
        <item m="1" x="140"/>
        <item m="1" x="110"/>
        <item m="1" x="75"/>
        <item m="1" x="151"/>
        <item m="1" x="108"/>
        <item m="1" x="158"/>
        <item m="1" x="64"/>
        <item m="1" x="58"/>
        <item m="1" x="93"/>
        <item m="1" x="94"/>
        <item m="1" x="131"/>
        <item x="3"/>
        <item m="1" x="70"/>
        <item x="1"/>
        <item x="2"/>
        <item x="37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0"/>
        <item t="default"/>
      </items>
    </pivotField>
    <pivotField axis="axisRow" showAll="0">
      <items count="15">
        <item m="1" x="11"/>
        <item m="1" x="6"/>
        <item m="1" x="9"/>
        <item m="1" x="13"/>
        <item m="1" x="8"/>
        <item m="1" x="12"/>
        <item m="1" x="7"/>
        <item m="1" x="10"/>
        <item x="4"/>
        <item x="0"/>
        <item x="5"/>
        <item x="1"/>
        <item x="2"/>
        <item x="3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showAll="0" defaultSubtotal="0"/>
    <pivotField showAll="0"/>
    <pivotField showAll="0"/>
    <pivotField showAll="0"/>
    <pivotField showAll="0"/>
    <pivotField showAll="0"/>
    <pivotField showAll="0"/>
  </pivotFields>
  <rowFields count="5">
    <field x="2"/>
    <field x="14"/>
    <field x="4"/>
    <field x="13"/>
    <field x="6"/>
  </rowFields>
  <rowItems count="149">
    <i>
      <x/>
    </i>
    <i r="1">
      <x v="9"/>
    </i>
    <i r="2">
      <x v="1"/>
    </i>
    <i r="3">
      <x v="123"/>
    </i>
    <i r="4">
      <x v="133"/>
    </i>
    <i r="3">
      <x v="125"/>
    </i>
    <i r="4">
      <x v="130"/>
    </i>
    <i r="3">
      <x v="129"/>
    </i>
    <i r="4">
      <x v="136"/>
    </i>
    <i r="3">
      <x v="130"/>
    </i>
    <i r="4">
      <x v="138"/>
    </i>
    <i r="3">
      <x v="131"/>
    </i>
    <i r="4">
      <x v="139"/>
    </i>
    <i r="3">
      <x v="132"/>
    </i>
    <i r="4">
      <x v="140"/>
    </i>
    <i r="3">
      <x v="133"/>
    </i>
    <i r="4">
      <x v="8"/>
    </i>
    <i r="2">
      <x v="2"/>
    </i>
    <i r="3">
      <x v="123"/>
    </i>
    <i r="4">
      <x v="132"/>
    </i>
    <i r="3">
      <x v="126"/>
    </i>
    <i r="4">
      <x v="131"/>
    </i>
    <i r="3">
      <x v="128"/>
    </i>
    <i r="4">
      <x v="135"/>
    </i>
    <i r="3">
      <x v="130"/>
    </i>
    <i r="4">
      <x v="137"/>
    </i>
    <i r="2">
      <x v="4"/>
    </i>
    <i r="3">
      <x v="161"/>
    </i>
    <i r="4">
      <x/>
    </i>
    <i r="4">
      <x v="129"/>
    </i>
    <i r="1">
      <x v="11"/>
    </i>
    <i r="2">
      <x v="1"/>
    </i>
    <i r="3">
      <x v="136"/>
    </i>
    <i r="4">
      <x v="144"/>
    </i>
    <i r="4">
      <x v="145"/>
    </i>
    <i r="3">
      <x v="137"/>
    </i>
    <i r="4">
      <x v="146"/>
    </i>
    <i r="3">
      <x v="138"/>
    </i>
    <i r="4">
      <x v="147"/>
    </i>
    <i r="4">
      <x v="148"/>
    </i>
    <i r="3">
      <x v="139"/>
    </i>
    <i r="4">
      <x v="149"/>
    </i>
    <i r="3">
      <x v="140"/>
    </i>
    <i r="4">
      <x v="151"/>
    </i>
    <i r="3">
      <x v="141"/>
    </i>
    <i r="4">
      <x v="93"/>
    </i>
    <i r="3">
      <x v="142"/>
    </i>
    <i r="4">
      <x v="152"/>
    </i>
    <i r="3">
      <x v="143"/>
    </i>
    <i r="4">
      <x v="153"/>
    </i>
    <i r="2">
      <x v="2"/>
    </i>
    <i r="3">
      <x v="134"/>
    </i>
    <i r="4">
      <x v="141"/>
    </i>
    <i r="4">
      <x v="142"/>
    </i>
    <i r="3">
      <x v="135"/>
    </i>
    <i r="4">
      <x v="143"/>
    </i>
    <i r="3">
      <x v="140"/>
    </i>
    <i r="4">
      <x v="150"/>
    </i>
    <i r="1">
      <x v="12"/>
    </i>
    <i r="2">
      <x v="1"/>
    </i>
    <i r="3">
      <x v="144"/>
    </i>
    <i r="4">
      <x v="154"/>
    </i>
    <i r="4">
      <x v="155"/>
    </i>
    <i r="3">
      <x v="145"/>
    </i>
    <i r="4">
      <x v="155"/>
    </i>
    <i r="3">
      <x v="146"/>
    </i>
    <i r="4">
      <x v="155"/>
    </i>
    <i r="3">
      <x v="147"/>
    </i>
    <i r="4">
      <x v="1"/>
    </i>
    <i r="1">
      <x v="13"/>
    </i>
    <i r="2">
      <x v="1"/>
    </i>
    <i r="3">
      <x v="148"/>
    </i>
    <i r="4">
      <x v="156"/>
    </i>
    <i r="3">
      <x v="149"/>
    </i>
    <i r="4">
      <x v="157"/>
    </i>
    <i r="3">
      <x v="150"/>
    </i>
    <i r="4">
      <x v="158"/>
    </i>
    <i r="3">
      <x v="151"/>
    </i>
    <i r="4">
      <x v="159"/>
    </i>
    <i r="3">
      <x v="152"/>
    </i>
    <i r="4">
      <x v="160"/>
    </i>
    <i r="3">
      <x v="153"/>
    </i>
    <i r="4">
      <x v="161"/>
    </i>
    <i r="3">
      <x v="154"/>
    </i>
    <i r="4">
      <x v="162"/>
    </i>
    <i r="3">
      <x v="155"/>
    </i>
    <i r="4">
      <x v="163"/>
    </i>
    <i>
      <x v="1"/>
    </i>
    <i r="1">
      <x v="8"/>
    </i>
    <i r="2">
      <x v="5"/>
    </i>
    <i r="3">
      <x v="160"/>
    </i>
    <i r="4">
      <x v="168"/>
    </i>
    <i>
      <x v="2"/>
    </i>
    <i r="1">
      <x v="8"/>
    </i>
    <i r="2">
      <x/>
    </i>
    <i r="3">
      <x v="160"/>
    </i>
    <i r="4">
      <x v="7"/>
    </i>
    <i r="4">
      <x v="50"/>
    </i>
    <i r="4">
      <x v="169"/>
    </i>
    <i r="4">
      <x v="170"/>
    </i>
    <i r="4">
      <x v="171"/>
    </i>
    <i r="4">
      <x v="172"/>
    </i>
    <i r="4">
      <x v="173"/>
    </i>
    <i r="2">
      <x v="2"/>
    </i>
    <i r="3">
      <x v="160"/>
    </i>
    <i r="4">
      <x v="52"/>
    </i>
    <i r="1">
      <x v="9"/>
    </i>
    <i r="2">
      <x/>
    </i>
    <i r="3">
      <x v="133"/>
    </i>
    <i r="4">
      <x v="164"/>
    </i>
    <i r="2">
      <x v="1"/>
    </i>
    <i r="3">
      <x v="156"/>
    </i>
    <i r="4">
      <x v="165"/>
    </i>
    <i r="1">
      <x v="11"/>
    </i>
    <i r="2">
      <x/>
    </i>
    <i r="3">
      <x v="157"/>
    </i>
    <i r="4">
      <x v="1"/>
    </i>
    <i r="1">
      <x v="12"/>
    </i>
    <i r="2">
      <x v="1"/>
    </i>
    <i r="3">
      <x v="146"/>
    </i>
    <i r="4">
      <x v="165"/>
    </i>
    <i r="1">
      <x v="13"/>
    </i>
    <i r="2">
      <x/>
    </i>
    <i r="3">
      <x v="159"/>
    </i>
    <i r="4">
      <x v="167"/>
    </i>
    <i r="2">
      <x v="1"/>
    </i>
    <i r="3">
      <x v="158"/>
    </i>
    <i r="4">
      <x v="166"/>
    </i>
    <i>
      <x v="4"/>
    </i>
    <i r="1">
      <x v="8"/>
    </i>
    <i r="2">
      <x/>
    </i>
    <i r="3">
      <x v="160"/>
    </i>
    <i r="4">
      <x v="67"/>
    </i>
    <i r="4">
      <x v="174"/>
    </i>
    <i r="4">
      <x v="175"/>
    </i>
    <i r="4">
      <x v="176"/>
    </i>
    <i r="4">
      <x v="177"/>
    </i>
    <i r="4">
      <x v="178"/>
    </i>
    <i r="4">
      <x v="179"/>
    </i>
    <i r="1">
      <x v="9"/>
    </i>
    <i r="2">
      <x/>
    </i>
    <i r="3">
      <x v="131"/>
    </i>
    <i r="4">
      <x v="180"/>
    </i>
    <i>
      <x v="5"/>
    </i>
    <i r="1">
      <x v="10"/>
    </i>
    <i r="2">
      <x v="6"/>
    </i>
    <i r="3">
      <x v="127"/>
    </i>
    <i r="4">
      <x v="13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Принято Чел. " fld="9" baseField="0" baseItem="0"/>
    <dataField name="Принято Чел./час" fld="10" baseField="0" baseItem="0" numFmtId="166"/>
    <dataField name="Чел. выпуск" fld="11" baseField="0" baseItem="0"/>
    <dataField name="Чел./час выпуск" fld="12" baseField="0" baseItem="0" numFmtId="166"/>
    <dataField name=" Кол-во уч групп (ед.)" fld="17" baseField="0" baseItem="0"/>
  </dataFields>
  <formats count="176">
    <format dxfId="177">
      <pivotArea outline="0" fieldPosition="0">
        <references count="1">
          <reference field="4294967294" count="1">
            <x v="1"/>
          </reference>
        </references>
      </pivotArea>
    </format>
    <format dxfId="17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5">
      <pivotArea outline="0" fieldPosition="0">
        <references count="1">
          <reference field="4294967294" count="1">
            <x v="3"/>
          </reference>
        </references>
      </pivotArea>
    </format>
    <format dxfId="17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2">
      <pivotArea type="all" dataOnly="0" outline="0" fieldPosition="0"/>
    </format>
    <format dxfId="171">
      <pivotArea outline="0" collapsedLevelsAreSubtotals="1" fieldPosition="0"/>
    </format>
    <format dxfId="170">
      <pivotArea dataOnly="0" labelOnly="1" grandRow="1" outline="0" fieldPosition="0"/>
    </format>
    <format dxfId="16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8">
      <pivotArea type="all" dataOnly="0" outline="0" fieldPosition="0"/>
    </format>
    <format dxfId="16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field="2" type="button" dataOnly="0" labelOnly="1" outline="0" axis="axisRow" fieldPosition="0"/>
    </format>
    <format dxfId="162">
      <pivotArea dataOnly="0" labelOnly="1" fieldPosition="0">
        <references count="1">
          <reference field="2" count="0"/>
        </references>
      </pivotArea>
    </format>
    <format dxfId="161">
      <pivotArea dataOnly="0" labelOnly="1" grandRow="1" outline="0" fieldPosition="0"/>
    </format>
    <format dxfId="160">
      <pivotArea dataOnly="0" labelOnly="1" fieldPosition="0">
        <references count="2">
          <reference field="2" count="1" selected="0">
            <x v="0"/>
          </reference>
          <reference field="14" count="0"/>
        </references>
      </pivotArea>
    </format>
    <format dxfId="159">
      <pivotArea dataOnly="0" labelOnly="1" fieldPosition="0">
        <references count="2">
          <reference field="2" count="1" selected="0">
            <x v="1"/>
          </reference>
          <reference field="14" count="0"/>
        </references>
      </pivotArea>
    </format>
    <format dxfId="158">
      <pivotArea dataOnly="0" labelOnly="1" fieldPosition="0">
        <references count="2">
          <reference field="2" count="1" selected="0">
            <x v="2"/>
          </reference>
          <reference field="14" count="0"/>
        </references>
      </pivotArea>
    </format>
    <format dxfId="157">
      <pivotArea dataOnly="0" labelOnly="1" fieldPosition="0">
        <references count="2">
          <reference field="2" count="1" selected="0">
            <x v="3"/>
          </reference>
          <reference field="14" count="0"/>
        </references>
      </pivotArea>
    </format>
    <format dxfId="156">
      <pivotArea dataOnly="0" labelOnly="1" fieldPosition="0">
        <references count="2">
          <reference field="2" count="1" selected="0">
            <x v="4"/>
          </reference>
          <reference field="14" count="2">
            <x v="1"/>
            <x v="2"/>
          </reference>
        </references>
      </pivotArea>
    </format>
    <format dxfId="155">
      <pivotArea dataOnly="0" labelOnly="1" fieldPosition="0">
        <references count="3">
          <reference field="2" count="1" selected="0">
            <x v="0"/>
          </reference>
          <reference field="4" count="3">
            <x v="1"/>
            <x v="2"/>
            <x v="4"/>
          </reference>
          <reference field="14" count="1" selected="0">
            <x v="0"/>
          </reference>
        </references>
      </pivotArea>
    </format>
    <format dxfId="154">
      <pivotArea dataOnly="0" labelOnly="1" fieldPosition="0">
        <references count="3">
          <reference field="2" count="1" selected="0">
            <x v="0"/>
          </reference>
          <reference field="4" count="4">
            <x v="0"/>
            <x v="1"/>
            <x v="2"/>
            <x v="3"/>
          </reference>
          <reference field="14" count="1" selected="0">
            <x v="1"/>
          </reference>
        </references>
      </pivotArea>
    </format>
    <format dxfId="153">
      <pivotArea dataOnly="0" labelOnly="1" fieldPosition="0">
        <references count="3">
          <reference field="2" count="1" selected="0">
            <x v="0"/>
          </reference>
          <reference field="4" count="2">
            <x v="1"/>
            <x v="2"/>
          </reference>
          <reference field="14" count="1" selected="0">
            <x v="2"/>
          </reference>
        </references>
      </pivotArea>
    </format>
    <format dxfId="152">
      <pivotArea dataOnly="0" labelOnly="1" fieldPosition="0">
        <references count="3">
          <reference field="2" count="1" selected="0">
            <x v="0"/>
          </reference>
          <reference field="4" count="3">
            <x v="0"/>
            <x v="2"/>
            <x v="3"/>
          </reference>
          <reference field="14" count="1" selected="0">
            <x v="3"/>
          </reference>
        </references>
      </pivotArea>
    </format>
    <format dxfId="151">
      <pivotArea dataOnly="0" labelOnly="1" fieldPosition="0">
        <references count="3">
          <reference field="2" count="1" selected="0">
            <x v="1"/>
          </reference>
          <reference field="4" count="2">
            <x v="0"/>
            <x v="1"/>
          </reference>
          <reference field="14" count="1" selected="0">
            <x v="0"/>
          </reference>
        </references>
      </pivotArea>
    </format>
    <format dxfId="150">
      <pivotArea dataOnly="0" labelOnly="1" fieldPosition="0">
        <references count="3">
          <reference field="2" count="1" selected="0">
            <x v="1"/>
          </reference>
          <reference field="4" count="3">
            <x v="0"/>
            <x v="1"/>
            <x v="5"/>
          </reference>
          <reference field="14" count="1" selected="0">
            <x v="1"/>
          </reference>
        </references>
      </pivotArea>
    </format>
    <format dxfId="149">
      <pivotArea dataOnly="0" labelOnly="1" fieldPosition="0">
        <references count="3">
          <reference field="2" count="1" selected="0">
            <x v="1"/>
          </reference>
          <reference field="4" count="3">
            <x v="0"/>
            <x v="1"/>
            <x v="5"/>
          </reference>
          <reference field="14" count="1" selected="0">
            <x v="2"/>
          </reference>
        </references>
      </pivotArea>
    </format>
    <format dxfId="148">
      <pivotArea dataOnly="0" labelOnly="1" fieldPosition="0">
        <references count="3">
          <reference field="2" count="1" selected="0">
            <x v="1"/>
          </reference>
          <reference field="4" count="2">
            <x v="0"/>
            <x v="1"/>
          </reference>
          <reference field="14" count="1" selected="0">
            <x v="3"/>
          </reference>
        </references>
      </pivotArea>
    </format>
    <format dxfId="147">
      <pivotArea dataOnly="0" labelOnly="1" fieldPosition="0">
        <references count="3">
          <reference field="2" count="1" selected="0">
            <x v="2"/>
          </reference>
          <reference field="4" count="2">
            <x v="0"/>
            <x v="4"/>
          </reference>
          <reference field="14" count="1" selected="0">
            <x v="0"/>
          </reference>
        </references>
      </pivotArea>
    </format>
    <format dxfId="146">
      <pivotArea dataOnly="0" labelOnly="1" fieldPosition="0">
        <references count="3">
          <reference field="2" count="1" selected="0">
            <x v="2"/>
          </reference>
          <reference field="4" count="1">
            <x v="0"/>
          </reference>
          <reference field="14" count="1" selected="0">
            <x v="1"/>
          </reference>
        </references>
      </pivotArea>
    </format>
    <format dxfId="145">
      <pivotArea dataOnly="0" labelOnly="1" fieldPosition="0">
        <references count="3">
          <reference field="2" count="1" selected="0">
            <x v="2"/>
          </reference>
          <reference field="4" count="2">
            <x v="0"/>
            <x v="2"/>
          </reference>
          <reference field="14" count="1" selected="0">
            <x v="2"/>
          </reference>
        </references>
      </pivotArea>
    </format>
    <format dxfId="144">
      <pivotArea dataOnly="0" labelOnly="1" fieldPosition="0">
        <references count="3">
          <reference field="2" count="1" selected="0">
            <x v="2"/>
          </reference>
          <reference field="4" count="2">
            <x v="0"/>
            <x v="2"/>
          </reference>
          <reference field="14" count="1" selected="0">
            <x v="3"/>
          </reference>
        </references>
      </pivotArea>
    </format>
    <format dxfId="143">
      <pivotArea dataOnly="0" labelOnly="1" fieldPosition="0">
        <references count="3">
          <reference field="2" count="1" selected="0">
            <x v="3"/>
          </reference>
          <reference field="4" count="1">
            <x v="0"/>
          </reference>
          <reference field="14" count="1" selected="0">
            <x v="0"/>
          </reference>
        </references>
      </pivotArea>
    </format>
    <format dxfId="142">
      <pivotArea dataOnly="0" labelOnly="1" fieldPosition="0">
        <references count="3">
          <reference field="2" count="1" selected="0">
            <x v="3"/>
          </reference>
          <reference field="4" count="1">
            <x v="0"/>
          </reference>
          <reference field="14" count="1" selected="0">
            <x v="1"/>
          </reference>
        </references>
      </pivotArea>
    </format>
    <format dxfId="141">
      <pivotArea dataOnly="0" labelOnly="1" fieldPosition="0">
        <references count="3">
          <reference field="2" count="1" selected="0">
            <x v="3"/>
          </reference>
          <reference field="4" count="1">
            <x v="0"/>
          </reference>
          <reference field="14" count="1" selected="0">
            <x v="2"/>
          </reference>
        </references>
      </pivotArea>
    </format>
    <format dxfId="140">
      <pivotArea dataOnly="0" labelOnly="1" fieldPosition="0">
        <references count="3">
          <reference field="2" count="1" selected="0">
            <x v="3"/>
          </reference>
          <reference field="4" count="1">
            <x v="0"/>
          </reference>
          <reference field="14" count="1" selected="0">
            <x v="3"/>
          </reference>
        </references>
      </pivotArea>
    </format>
    <format dxfId="139">
      <pivotArea dataOnly="0" labelOnly="1" fieldPosition="0">
        <references count="3">
          <reference field="2" count="1" selected="0">
            <x v="4"/>
          </reference>
          <reference field="4" count="1">
            <x v="0"/>
          </reference>
          <reference field="14" count="1" selected="0">
            <x v="1"/>
          </reference>
        </references>
      </pivotArea>
    </format>
    <format dxfId="138">
      <pivotArea dataOnly="0" labelOnly="1" fieldPosition="0">
        <references count="3">
          <reference field="2" count="1" selected="0">
            <x v="4"/>
          </reference>
          <reference field="4" count="1">
            <x v="0"/>
          </reference>
          <reference field="14" count="1" selected="0">
            <x v="2"/>
          </reference>
        </references>
      </pivotArea>
    </format>
    <format dxfId="137">
      <pivotArea dataOnly="0" labelOnly="1" fieldPosition="0">
        <references count="4">
          <reference field="2" count="1" selected="0">
            <x v="0"/>
          </reference>
          <reference field="4" count="1" selected="0">
            <x v="1"/>
          </reference>
          <reference field="13" count="3">
            <x v="1"/>
            <x v="2"/>
            <x v="7"/>
          </reference>
          <reference field="14" count="1" selected="0">
            <x v="0"/>
          </reference>
        </references>
      </pivotArea>
    </format>
    <format dxfId="136">
      <pivotArea dataOnly="0" labelOnly="1" fieldPosition="0">
        <references count="4">
          <reference field="2" count="1" selected="0">
            <x v="0"/>
          </reference>
          <reference field="4" count="1" selected="0">
            <x v="2"/>
          </reference>
          <reference field="13" count="8">
            <x v="0"/>
            <x v="3"/>
            <x v="4"/>
            <x v="5"/>
            <x v="6"/>
            <x v="8"/>
            <x v="9"/>
            <x v="10"/>
          </reference>
          <reference field="14" count="1" selected="0">
            <x v="0"/>
          </reference>
        </references>
      </pivotArea>
    </format>
    <format dxfId="135">
      <pivotArea dataOnly="0" labelOnly="1" fieldPosition="0">
        <references count="4">
          <reference field="2" count="1" selected="0">
            <x v="0"/>
          </reference>
          <reference field="4" count="1" selected="0">
            <x v="4"/>
          </reference>
          <reference field="13" count="1">
            <x v="33"/>
          </reference>
          <reference field="14" count="1" selected="0">
            <x v="0"/>
          </reference>
        </references>
      </pivotArea>
    </format>
    <format dxfId="134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13" count="1">
            <x v="21"/>
          </reference>
          <reference field="14" count="1" selected="0">
            <x v="1"/>
          </reference>
        </references>
      </pivotArea>
    </format>
    <format dxfId="133">
      <pivotArea dataOnly="0" labelOnly="1" fieldPosition="0">
        <references count="4">
          <reference field="2" count="1" selected="0">
            <x v="0"/>
          </reference>
          <reference field="4" count="1" selected="0">
            <x v="1"/>
          </reference>
          <reference field="13" count="2">
            <x v="13"/>
            <x v="20"/>
          </reference>
          <reference field="14" count="1" selected="0">
            <x v="1"/>
          </reference>
        </references>
      </pivotArea>
    </format>
    <format dxfId="132">
      <pivotArea dataOnly="0" labelOnly="1" fieldPosition="0">
        <references count="4">
          <reference field="2" count="1" selected="0">
            <x v="0"/>
          </reference>
          <reference field="4" count="1" selected="0">
            <x v="2"/>
          </reference>
          <reference field="13" count="8">
            <x v="12"/>
            <x v="14"/>
            <x v="15"/>
            <x v="16"/>
            <x v="17"/>
            <x v="18"/>
            <x v="19"/>
            <x v="34"/>
          </reference>
          <reference field="14" count="1" selected="0">
            <x v="1"/>
          </reference>
        </references>
      </pivotArea>
    </format>
    <format dxfId="131">
      <pivotArea dataOnly="0" labelOnly="1" fieldPosition="0">
        <references count="4">
          <reference field="2" count="1" selected="0">
            <x v="0"/>
          </reference>
          <reference field="4" count="1" selected="0">
            <x v="3"/>
          </reference>
          <reference field="13" count="1">
            <x v="11"/>
          </reference>
          <reference field="14" count="1" selected="0">
            <x v="1"/>
          </reference>
        </references>
      </pivotArea>
    </format>
    <format dxfId="130">
      <pivotArea dataOnly="0" labelOnly="1" fieldPosition="0">
        <references count="4">
          <reference field="2" count="1" selected="0">
            <x v="0"/>
          </reference>
          <reference field="4" count="1" selected="0">
            <x v="1"/>
          </reference>
          <reference field="13" count="1">
            <x v="25"/>
          </reference>
          <reference field="14" count="1" selected="0">
            <x v="2"/>
          </reference>
        </references>
      </pivotArea>
    </format>
    <format dxfId="129">
      <pivotArea dataOnly="0" labelOnly="1" fieldPosition="0">
        <references count="4">
          <reference field="2" count="1" selected="0">
            <x v="0"/>
          </reference>
          <reference field="4" count="1" selected="0">
            <x v="2"/>
          </reference>
          <reference field="13" count="3">
            <x v="22"/>
            <x v="23"/>
            <x v="24"/>
          </reference>
          <reference field="14" count="1" selected="0">
            <x v="2"/>
          </reference>
        </references>
      </pivotArea>
    </format>
    <format dxfId="128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13" count="2">
            <x v="27"/>
            <x v="29"/>
          </reference>
          <reference field="14" count="1" selected="0">
            <x v="3"/>
          </reference>
        </references>
      </pivotArea>
    </format>
    <format dxfId="127">
      <pivotArea dataOnly="0" labelOnly="1" fieldPosition="0">
        <references count="4">
          <reference field="2" count="1" selected="0">
            <x v="0"/>
          </reference>
          <reference field="4" count="1" selected="0">
            <x v="2"/>
          </reference>
          <reference field="13" count="4">
            <x v="26"/>
            <x v="28"/>
            <x v="31"/>
            <x v="35"/>
          </reference>
          <reference field="14" count="1" selected="0">
            <x v="3"/>
          </reference>
        </references>
      </pivotArea>
    </format>
    <format dxfId="126">
      <pivotArea dataOnly="0" labelOnly="1" fieldPosition="0">
        <references count="4">
          <reference field="2" count="1" selected="0">
            <x v="0"/>
          </reference>
          <reference field="4" count="1" selected="0">
            <x v="3"/>
          </reference>
          <reference field="13" count="1">
            <x v="30"/>
          </reference>
          <reference field="14" count="1" selected="0">
            <x v="3"/>
          </reference>
        </references>
      </pivotArea>
    </format>
    <format dxfId="12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13" count="2">
            <x v="36"/>
            <x v="43"/>
          </reference>
          <reference field="14" count="1" selected="0">
            <x v="0"/>
          </reference>
        </references>
      </pivotArea>
    </format>
    <format dxfId="124">
      <pivotArea dataOnly="0" labelOnly="1" fieldPosition="0">
        <references count="4">
          <reference field="2" count="1" selected="0">
            <x v="1"/>
          </reference>
          <reference field="4" count="1" selected="0">
            <x v="1"/>
          </reference>
          <reference field="13" count="5">
            <x v="2"/>
            <x v="37"/>
            <x v="38"/>
            <x v="39"/>
            <x v="40"/>
          </reference>
          <reference field="14" count="1" selected="0">
            <x v="0"/>
          </reference>
        </references>
      </pivotArea>
    </format>
    <format dxfId="12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13" count="1">
            <x v="50"/>
          </reference>
          <reference field="14" count="1" selected="0">
            <x v="1"/>
          </reference>
        </references>
      </pivotArea>
    </format>
    <format dxfId="122">
      <pivotArea dataOnly="0" labelOnly="1" fieldPosition="0">
        <references count="4">
          <reference field="2" count="1" selected="0">
            <x v="1"/>
          </reference>
          <reference field="4" count="1" selected="0">
            <x v="1"/>
          </reference>
          <reference field="13" count="6">
            <x v="44"/>
            <x v="45"/>
            <x v="46"/>
            <x v="47"/>
            <x v="48"/>
            <x v="49"/>
          </reference>
          <reference field="14" count="1" selected="0">
            <x v="1"/>
          </reference>
        </references>
      </pivotArea>
    </format>
    <format dxfId="121">
      <pivotArea dataOnly="0" labelOnly="1" fieldPosition="0">
        <references count="4">
          <reference field="2" count="1" selected="0">
            <x v="1"/>
          </reference>
          <reference field="4" count="1" selected="0">
            <x v="5"/>
          </reference>
          <reference field="13" count="1">
            <x v="14"/>
          </reference>
          <reference field="14" count="1" selected="0">
            <x v="1"/>
          </reference>
        </references>
      </pivotArea>
    </format>
    <format dxfId="120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13" count="1">
            <x v="55"/>
          </reference>
          <reference field="14" count="1" selected="0">
            <x v="2"/>
          </reference>
        </references>
      </pivotArea>
    </format>
    <format dxfId="119">
      <pivotArea dataOnly="0" labelOnly="1" fieldPosition="0">
        <references count="4">
          <reference field="2" count="1" selected="0">
            <x v="1"/>
          </reference>
          <reference field="4" count="1" selected="0">
            <x v="1"/>
          </reference>
          <reference field="13" count="3">
            <x v="51"/>
            <x v="52"/>
            <x v="53"/>
          </reference>
          <reference field="14" count="1" selected="0">
            <x v="2"/>
          </reference>
        </references>
      </pivotArea>
    </format>
    <format dxfId="118">
      <pivotArea dataOnly="0" labelOnly="1" fieldPosition="0">
        <references count="4">
          <reference field="2" count="1" selected="0">
            <x v="1"/>
          </reference>
          <reference field="4" count="1" selected="0">
            <x v="5"/>
          </reference>
          <reference field="13" count="1">
            <x v="54"/>
          </reference>
          <reference field="14" count="1" selected="0">
            <x v="2"/>
          </reference>
        </references>
      </pivotArea>
    </format>
    <format dxfId="11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13" count="1">
            <x v="58"/>
          </reference>
          <reference field="14" count="1" selected="0">
            <x v="3"/>
          </reference>
        </references>
      </pivotArea>
    </format>
    <format dxfId="116">
      <pivotArea dataOnly="0" labelOnly="1" fieldPosition="0">
        <references count="4">
          <reference field="2" count="1" selected="0">
            <x v="1"/>
          </reference>
          <reference field="4" count="1" selected="0">
            <x v="1"/>
          </reference>
          <reference field="13" count="3">
            <x v="32"/>
            <x v="56"/>
            <x v="57"/>
          </reference>
          <reference field="14" count="1" selected="0">
            <x v="3"/>
          </reference>
        </references>
      </pivotArea>
    </format>
    <format dxfId="11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13" count="6">
            <x v="2"/>
            <x v="38"/>
            <x v="41"/>
            <x v="42"/>
            <x v="59"/>
            <x v="60"/>
          </reference>
          <reference field="14" count="1" selected="0">
            <x v="0"/>
          </reference>
        </references>
      </pivotArea>
    </format>
    <format dxfId="114">
      <pivotArea dataOnly="0" labelOnly="1" fieldPosition="0">
        <references count="4">
          <reference field="2" count="1" selected="0">
            <x v="2"/>
          </reference>
          <reference field="4" count="1" selected="0">
            <x v="4"/>
          </reference>
          <reference field="13" count="1">
            <x v="36"/>
          </reference>
          <reference field="14" count="1" selected="0">
            <x v="0"/>
          </reference>
        </references>
      </pivotArea>
    </format>
    <format dxfId="11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13" count="8">
            <x v="13"/>
            <x v="20"/>
            <x v="44"/>
            <x v="45"/>
            <x v="47"/>
            <x v="61"/>
            <x v="65"/>
            <x v="67"/>
          </reference>
          <reference field="14" count="1" selected="0">
            <x v="1"/>
          </reference>
        </references>
      </pivotArea>
    </format>
    <format dxfId="112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13" count="4">
            <x v="24"/>
            <x v="25"/>
            <x v="55"/>
            <x v="63"/>
          </reference>
          <reference field="14" count="1" selected="0">
            <x v="2"/>
          </reference>
        </references>
      </pivotArea>
    </format>
    <format dxfId="111">
      <pivotArea dataOnly="0" labelOnly="1" fieldPosition="0">
        <references count="4">
          <reference field="2" count="1" selected="0">
            <x v="2"/>
          </reference>
          <reference field="4" count="1" selected="0">
            <x v="2"/>
          </reference>
          <reference field="13" count="1">
            <x v="25"/>
          </reference>
          <reference field="14" count="1" selected="0">
            <x v="2"/>
          </reference>
        </references>
      </pivotArea>
    </format>
    <format dxfId="110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13" count="3">
            <x v="57"/>
            <x v="62"/>
            <x v="64"/>
          </reference>
          <reference field="14" count="1" selected="0">
            <x v="3"/>
          </reference>
        </references>
      </pivotArea>
    </format>
    <format dxfId="109">
      <pivotArea dataOnly="0" labelOnly="1" fieldPosition="0">
        <references count="4">
          <reference field="2" count="1" selected="0">
            <x v="2"/>
          </reference>
          <reference field="4" count="1" selected="0">
            <x v="2"/>
          </reference>
          <reference field="13" count="2">
            <x v="27"/>
            <x v="66"/>
          </reference>
          <reference field="14" count="1" selected="0">
            <x v="3"/>
          </reference>
        </references>
      </pivotArea>
    </format>
    <format dxfId="108">
      <pivotArea dataOnly="0" labelOnly="1" fieldPosition="0">
        <references count="4">
          <reference field="2" count="1" selected="0">
            <x v="3"/>
          </reference>
          <reference field="4" count="1" selected="0">
            <x v="0"/>
          </reference>
          <reference field="13" count="2">
            <x v="40"/>
            <x v="68"/>
          </reference>
          <reference field="14" count="1" selected="0">
            <x v="0"/>
          </reference>
        </references>
      </pivotArea>
    </format>
    <format dxfId="107">
      <pivotArea dataOnly="0" labelOnly="1" fieldPosition="0">
        <references count="4">
          <reference field="2" count="1" selected="0">
            <x v="3"/>
          </reference>
          <reference field="4" count="1" selected="0">
            <x v="0"/>
          </reference>
          <reference field="13" count="1">
            <x v="67"/>
          </reference>
          <reference field="14" count="1" selected="0">
            <x v="1"/>
          </reference>
        </references>
      </pivotArea>
    </format>
    <format dxfId="106">
      <pivotArea dataOnly="0" labelOnly="1" fieldPosition="0">
        <references count="4">
          <reference field="2" count="1" selected="0">
            <x v="3"/>
          </reference>
          <reference field="4" count="1" selected="0">
            <x v="0"/>
          </reference>
          <reference field="13" count="1">
            <x v="25"/>
          </reference>
          <reference field="14" count="1" selected="0">
            <x v="2"/>
          </reference>
        </references>
      </pivotArea>
    </format>
    <format dxfId="105">
      <pivotArea dataOnly="0" labelOnly="1" fieldPosition="0">
        <references count="4">
          <reference field="2" count="1" selected="0">
            <x v="3"/>
          </reference>
          <reference field="4" count="1" selected="0">
            <x v="0"/>
          </reference>
          <reference field="13" count="1">
            <x v="71"/>
          </reference>
          <reference field="14" count="1" selected="0">
            <x v="3"/>
          </reference>
        </references>
      </pivotArea>
    </format>
    <format dxfId="104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13" count="2">
            <x v="19"/>
            <x v="69"/>
          </reference>
          <reference field="14" count="1" selected="0">
            <x v="1"/>
          </reference>
        </references>
      </pivotArea>
    </format>
    <format dxfId="103">
      <pivotArea dataOnly="0" labelOnly="1" fieldPosition="0">
        <references count="4">
          <reference field="2" count="1" selected="0">
            <x v="4"/>
          </reference>
          <reference field="4" count="1" selected="0">
            <x v="0"/>
          </reference>
          <reference field="13" count="1">
            <x v="70"/>
          </reference>
          <reference field="14" count="1" selected="0">
            <x v="2"/>
          </reference>
        </references>
      </pivotArea>
    </format>
    <format dxfId="102">
      <pivotArea dataOnly="0" labelOnly="1" fieldPosition="0">
        <references count="5">
          <reference field="2" count="1" selected="0">
            <x v="0"/>
          </reference>
          <reference field="4" count="1" selected="0">
            <x v="1"/>
          </reference>
          <reference field="6" count="1">
            <x v="27"/>
          </reference>
          <reference field="13" count="1" selected="0">
            <x v="1"/>
          </reference>
          <reference field="14" count="1" selected="0">
            <x v="0"/>
          </reference>
        </references>
      </pivotArea>
    </format>
    <format dxfId="101">
      <pivotArea dataOnly="0" labelOnly="1" fieldPosition="0">
        <references count="5">
          <reference field="2" count="1" selected="0">
            <x v="0"/>
          </reference>
          <reference field="4" count="1" selected="0">
            <x v="1"/>
          </reference>
          <reference field="6" count="1">
            <x v="9"/>
          </reference>
          <reference field="13" count="1" selected="0">
            <x v="2"/>
          </reference>
          <reference field="14" count="1" selected="0">
            <x v="0"/>
          </reference>
        </references>
      </pivotArea>
    </format>
    <format dxfId="100">
      <pivotArea dataOnly="0" labelOnly="1" fieldPosition="0">
        <references count="5">
          <reference field="2" count="1" selected="0">
            <x v="0"/>
          </reference>
          <reference field="4" count="1" selected="0">
            <x v="1"/>
          </reference>
          <reference field="6" count="1">
            <x v="13"/>
          </reference>
          <reference field="13" count="1" selected="0">
            <x v="7"/>
          </reference>
          <reference field="14" count="1" selected="0">
            <x v="0"/>
          </reference>
        </references>
      </pivotArea>
    </format>
    <format dxfId="99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26"/>
          </reference>
          <reference field="13" count="1" selected="0">
            <x v="0"/>
          </reference>
          <reference field="14" count="1" selected="0">
            <x v="0"/>
          </reference>
        </references>
      </pivotArea>
    </format>
    <format dxfId="98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28"/>
          </reference>
          <reference field="13" count="1" selected="0">
            <x v="3"/>
          </reference>
          <reference field="14" count="1" selected="0">
            <x v="0"/>
          </reference>
        </references>
      </pivotArea>
    </format>
    <format dxfId="97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10"/>
          </reference>
          <reference field="13" count="1" selected="0">
            <x v="4"/>
          </reference>
          <reference field="14" count="1" selected="0">
            <x v="0"/>
          </reference>
        </references>
      </pivotArea>
    </format>
    <format dxfId="96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11"/>
          </reference>
          <reference field="13" count="1" selected="0">
            <x v="5"/>
          </reference>
          <reference field="14" count="1" selected="0">
            <x v="0"/>
          </reference>
        </references>
      </pivotArea>
    </format>
    <format dxfId="95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12"/>
          </reference>
          <reference field="13" count="1" selected="0">
            <x v="6"/>
          </reference>
          <reference field="14" count="1" selected="0">
            <x v="0"/>
          </reference>
        </references>
      </pivotArea>
    </format>
    <format dxfId="94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4"/>
          </reference>
          <reference field="13" count="1" selected="0">
            <x v="8"/>
          </reference>
          <reference field="14" count="1" selected="0">
            <x v="0"/>
          </reference>
        </references>
      </pivotArea>
    </format>
    <format dxfId="93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15"/>
          </reference>
          <reference field="13" count="1" selected="0">
            <x v="9"/>
          </reference>
          <reference field="14" count="1" selected="0">
            <x v="0"/>
          </reference>
        </references>
      </pivotArea>
    </format>
    <format dxfId="92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29"/>
          </reference>
          <reference field="13" count="1" selected="0">
            <x v="10"/>
          </reference>
          <reference field="14" count="1" selected="0">
            <x v="0"/>
          </reference>
        </references>
      </pivotArea>
    </format>
    <format dxfId="91">
      <pivotArea dataOnly="0" labelOnly="1" fieldPosition="0">
        <references count="5">
          <reference field="2" count="1" selected="0">
            <x v="0"/>
          </reference>
          <reference field="4" count="1" selected="0">
            <x v="4"/>
          </reference>
          <reference field="6" count="2">
            <x v="0"/>
            <x v="2"/>
          </reference>
          <reference field="13" count="1" selected="0">
            <x v="33"/>
          </reference>
          <reference field="14" count="1" selected="0">
            <x v="0"/>
          </reference>
        </references>
      </pivotArea>
    </format>
    <format dxfId="90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6" count="1">
            <x v="5"/>
          </reference>
          <reference field="13" count="1" selected="0">
            <x v="21"/>
          </reference>
          <reference field="14" count="1" selected="0">
            <x v="1"/>
          </reference>
        </references>
      </pivotArea>
    </format>
    <format dxfId="89">
      <pivotArea dataOnly="0" labelOnly="1" fieldPosition="0">
        <references count="5">
          <reference field="2" count="1" selected="0">
            <x v="0"/>
          </reference>
          <reference field="4" count="1" selected="0">
            <x v="1"/>
          </reference>
          <reference field="6" count="1">
            <x v="17"/>
          </reference>
          <reference field="13" count="1" selected="0">
            <x v="13"/>
          </reference>
          <reference field="14" count="1" selected="0">
            <x v="1"/>
          </reference>
        </references>
      </pivotArea>
    </format>
    <format dxfId="88">
      <pivotArea dataOnly="0" labelOnly="1" fieldPosition="0">
        <references count="5">
          <reference field="2" count="1" selected="0">
            <x v="0"/>
          </reference>
          <reference field="4" count="1" selected="0">
            <x v="1"/>
          </reference>
          <reference field="6" count="1">
            <x v="34"/>
          </reference>
          <reference field="13" count="1" selected="0">
            <x v="20"/>
          </reference>
          <reference field="14" count="1" selected="0">
            <x v="1"/>
          </reference>
        </references>
      </pivotArea>
    </format>
    <format dxfId="87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30"/>
          </reference>
          <reference field="13" count="1" selected="0">
            <x v="12"/>
          </reference>
          <reference field="14" count="1" selected="0">
            <x v="1"/>
          </reference>
        </references>
      </pivotArea>
    </format>
    <format dxfId="86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7"/>
          </reference>
          <reference field="13" count="1" selected="0">
            <x v="14"/>
          </reference>
          <reference field="14" count="1" selected="0">
            <x v="1"/>
          </reference>
        </references>
      </pivotArea>
    </format>
    <format dxfId="85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18"/>
          </reference>
          <reference field="13" count="1" selected="0">
            <x v="15"/>
          </reference>
          <reference field="14" count="1" selected="0">
            <x v="1"/>
          </reference>
        </references>
      </pivotArea>
    </format>
    <format dxfId="84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2">
            <x v="1"/>
            <x v="3"/>
          </reference>
          <reference field="13" count="1" selected="0">
            <x v="16"/>
          </reference>
          <reference field="14" count="1" selected="0">
            <x v="1"/>
          </reference>
        </references>
      </pivotArea>
    </format>
    <format dxfId="83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32"/>
          </reference>
          <reference field="13" count="1" selected="0">
            <x v="17"/>
          </reference>
          <reference field="14" count="1" selected="0">
            <x v="1"/>
          </reference>
        </references>
      </pivotArea>
    </format>
    <format dxfId="82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19"/>
          </reference>
          <reference field="13" count="1" selected="0">
            <x v="18"/>
          </reference>
          <reference field="14" count="1" selected="0">
            <x v="1"/>
          </reference>
        </references>
      </pivotArea>
    </format>
    <format dxfId="81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33"/>
          </reference>
          <reference field="13" count="1" selected="0">
            <x v="19"/>
          </reference>
          <reference field="14" count="1" selected="0">
            <x v="1"/>
          </reference>
        </references>
      </pivotArea>
    </format>
    <format dxfId="80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31"/>
          </reference>
          <reference field="13" count="1" selected="0">
            <x v="34"/>
          </reference>
          <reference field="14" count="1" selected="0">
            <x v="1"/>
          </reference>
        </references>
      </pivotArea>
    </format>
    <format dxfId="79">
      <pivotArea dataOnly="0" labelOnly="1" fieldPosition="0">
        <references count="5">
          <reference field="2" count="1" selected="0">
            <x v="0"/>
          </reference>
          <reference field="4" count="1" selected="0">
            <x v="3"/>
          </reference>
          <reference field="6" count="1">
            <x v="16"/>
          </reference>
          <reference field="13" count="1" selected="0">
            <x v="11"/>
          </reference>
          <reference field="14" count="1" selected="0">
            <x v="1"/>
          </reference>
        </references>
      </pivotArea>
    </format>
    <format dxfId="78">
      <pivotArea dataOnly="0" labelOnly="1" fieldPosition="0">
        <references count="5">
          <reference field="2" count="1" selected="0">
            <x v="0"/>
          </reference>
          <reference field="4" count="1" selected="0">
            <x v="1"/>
          </reference>
          <reference field="6" count="1">
            <x v="22"/>
          </reference>
          <reference field="13" count="1" selected="0">
            <x v="25"/>
          </reference>
          <reference field="14" count="1" selected="0">
            <x v="2"/>
          </reference>
        </references>
      </pivotArea>
    </format>
    <format dxfId="77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20"/>
          </reference>
          <reference field="13" count="1" selected="0">
            <x v="22"/>
          </reference>
          <reference field="14" count="1" selected="0">
            <x v="2"/>
          </reference>
        </references>
      </pivotArea>
    </format>
    <format dxfId="76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21"/>
          </reference>
          <reference field="13" count="1" selected="0">
            <x v="23"/>
          </reference>
          <reference field="14" count="1" selected="0">
            <x v="2"/>
          </reference>
        </references>
      </pivotArea>
    </format>
    <format dxfId="75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35"/>
          </reference>
          <reference field="13" count="1" selected="0">
            <x v="24"/>
          </reference>
          <reference field="14" count="1" selected="0">
            <x v="2"/>
          </reference>
        </references>
      </pivotArea>
    </format>
    <format dxfId="74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6" count="1">
            <x v="24"/>
          </reference>
          <reference field="13" count="1" selected="0">
            <x v="27"/>
          </reference>
          <reference field="14" count="1" selected="0">
            <x v="3"/>
          </reference>
        </references>
      </pivotArea>
    </format>
    <format dxfId="73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6" count="1">
            <x v="8"/>
          </reference>
          <reference field="13" count="1" selected="0">
            <x v="29"/>
          </reference>
          <reference field="14" count="1" selected="0">
            <x v="3"/>
          </reference>
        </references>
      </pivotArea>
    </format>
    <format dxfId="72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36"/>
          </reference>
          <reference field="13" count="1" selected="0">
            <x v="26"/>
          </reference>
          <reference field="14" count="1" selected="0">
            <x v="3"/>
          </reference>
        </references>
      </pivotArea>
    </format>
    <format dxfId="71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37"/>
          </reference>
          <reference field="13" count="1" selected="0">
            <x v="28"/>
          </reference>
          <reference field="14" count="1" selected="0">
            <x v="3"/>
          </reference>
        </references>
      </pivotArea>
    </format>
    <format dxfId="70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14"/>
          </reference>
          <reference field="13" count="1" selected="0">
            <x v="31"/>
          </reference>
          <reference field="14" count="1" selected="0">
            <x v="3"/>
          </reference>
        </references>
      </pivotArea>
    </format>
    <format dxfId="69">
      <pivotArea dataOnly="0" labelOnly="1" fieldPosition="0">
        <references count="5">
          <reference field="2" count="1" selected="0">
            <x v="0"/>
          </reference>
          <reference field="4" count="1" selected="0">
            <x v="2"/>
          </reference>
          <reference field="6" count="1">
            <x v="23"/>
          </reference>
          <reference field="13" count="1" selected="0">
            <x v="35"/>
          </reference>
          <reference field="14" count="1" selected="0">
            <x v="3"/>
          </reference>
        </references>
      </pivotArea>
    </format>
    <format dxfId="68">
      <pivotArea dataOnly="0" labelOnly="1" fieldPosition="0">
        <references count="5">
          <reference field="2" count="1" selected="0">
            <x v="0"/>
          </reference>
          <reference field="4" count="1" selected="0">
            <x v="3"/>
          </reference>
          <reference field="6" count="1">
            <x v="25"/>
          </reference>
          <reference field="13" count="1" selected="0">
            <x v="30"/>
          </reference>
          <reference field="14" count="1" selected="0">
            <x v="3"/>
          </reference>
        </references>
      </pivotArea>
    </format>
    <format dxfId="67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6" count="1">
            <x v="41"/>
          </reference>
          <reference field="13" count="1" selected="0">
            <x v="36"/>
          </reference>
          <reference field="14" count="1" selected="0">
            <x v="0"/>
          </reference>
        </references>
      </pivotArea>
    </format>
    <format dxfId="66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6" count="1">
            <x v="41"/>
          </reference>
          <reference field="13" count="1" selected="0">
            <x v="43"/>
          </reference>
          <reference field="14" count="1" selected="0">
            <x v="0"/>
          </reference>
        </references>
      </pivotArea>
    </format>
    <format dxfId="65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2"/>
          </reference>
          <reference field="14" count="1" selected="0">
            <x v="0"/>
          </reference>
        </references>
      </pivotArea>
    </format>
    <format dxfId="64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40"/>
          </reference>
          <reference field="13" count="1" selected="0">
            <x v="37"/>
          </reference>
          <reference field="14" count="1" selected="0">
            <x v="0"/>
          </reference>
        </references>
      </pivotArea>
    </format>
    <format dxfId="63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38"/>
          </reference>
          <reference field="14" count="1" selected="0">
            <x v="0"/>
          </reference>
        </references>
      </pivotArea>
    </format>
    <format dxfId="62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42"/>
          </reference>
          <reference field="13" count="1" selected="0">
            <x v="39"/>
          </reference>
          <reference field="14" count="1" selected="0">
            <x v="0"/>
          </reference>
        </references>
      </pivotArea>
    </format>
    <format dxfId="61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43"/>
          </reference>
          <reference field="13" count="1" selected="0">
            <x v="40"/>
          </reference>
          <reference field="14" count="1" selected="0">
            <x v="0"/>
          </reference>
        </references>
      </pivotArea>
    </format>
    <format dxfId="60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6" count="1">
            <x v="41"/>
          </reference>
          <reference field="13" count="1" selected="0">
            <x v="50"/>
          </reference>
          <reference field="14" count="1" selected="0">
            <x v="1"/>
          </reference>
        </references>
      </pivotArea>
    </format>
    <format dxfId="59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44"/>
          </reference>
          <reference field="14" count="1" selected="0">
            <x v="1"/>
          </reference>
        </references>
      </pivotArea>
    </format>
    <format dxfId="58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40"/>
          </reference>
          <reference field="13" count="1" selected="0">
            <x v="45"/>
          </reference>
          <reference field="14" count="1" selected="0">
            <x v="1"/>
          </reference>
        </references>
      </pivotArea>
    </format>
    <format dxfId="57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40"/>
          </reference>
          <reference field="13" count="1" selected="0">
            <x v="46"/>
          </reference>
          <reference field="14" count="1" selected="0">
            <x v="1"/>
          </reference>
        </references>
      </pivotArea>
    </format>
    <format dxfId="56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46"/>
          </reference>
          <reference field="13" count="1" selected="0">
            <x v="47"/>
          </reference>
          <reference field="14" count="1" selected="0">
            <x v="1"/>
          </reference>
        </references>
      </pivotArea>
    </format>
    <format dxfId="55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48"/>
          </reference>
          <reference field="14" count="1" selected="0">
            <x v="1"/>
          </reference>
        </references>
      </pivotArea>
    </format>
    <format dxfId="54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49"/>
          </reference>
          <reference field="14" count="1" selected="0">
            <x v="1"/>
          </reference>
        </references>
      </pivotArea>
    </format>
    <format dxfId="53">
      <pivotArea dataOnly="0" labelOnly="1" fieldPosition="0">
        <references count="5">
          <reference field="2" count="1" selected="0">
            <x v="1"/>
          </reference>
          <reference field="4" count="1" selected="0">
            <x v="5"/>
          </reference>
          <reference field="6" count="1">
            <x v="47"/>
          </reference>
          <reference field="13" count="1" selected="0">
            <x v="14"/>
          </reference>
          <reference field="14" count="1" selected="0">
            <x v="1"/>
          </reference>
        </references>
      </pivotArea>
    </format>
    <format dxfId="52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6" count="1">
            <x v="48"/>
          </reference>
          <reference field="13" count="1" selected="0">
            <x v="55"/>
          </reference>
          <reference field="14" count="1" selected="0">
            <x v="2"/>
          </reference>
        </references>
      </pivotArea>
    </format>
    <format dxfId="51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51"/>
          </reference>
          <reference field="14" count="1" selected="0">
            <x v="2"/>
          </reference>
        </references>
      </pivotArea>
    </format>
    <format dxfId="50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52"/>
          </reference>
          <reference field="14" count="1" selected="0">
            <x v="2"/>
          </reference>
        </references>
      </pivotArea>
    </format>
    <format dxfId="49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53"/>
          </reference>
          <reference field="14" count="1" selected="0">
            <x v="2"/>
          </reference>
        </references>
      </pivotArea>
    </format>
    <format dxfId="48">
      <pivotArea dataOnly="0" labelOnly="1" fieldPosition="0">
        <references count="5">
          <reference field="2" count="1" selected="0">
            <x v="1"/>
          </reference>
          <reference field="4" count="1" selected="0">
            <x v="5"/>
          </reference>
          <reference field="6" count="1">
            <x v="47"/>
          </reference>
          <reference field="13" count="1" selected="0">
            <x v="54"/>
          </reference>
          <reference field="14" count="1" selected="0">
            <x v="2"/>
          </reference>
        </references>
      </pivotArea>
    </format>
    <format dxfId="47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6" count="1">
            <x v="48"/>
          </reference>
          <reference field="13" count="1" selected="0">
            <x v="58"/>
          </reference>
          <reference field="14" count="1" selected="0">
            <x v="3"/>
          </reference>
        </references>
      </pivotArea>
    </format>
    <format dxfId="46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2">
            <x v="6"/>
            <x v="42"/>
          </reference>
          <reference field="13" count="1" selected="0">
            <x v="32"/>
          </reference>
          <reference field="14" count="1" selected="0">
            <x v="3"/>
          </reference>
        </references>
      </pivotArea>
    </format>
    <format dxfId="45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56"/>
          </reference>
          <reference field="14" count="1" selected="0">
            <x v="3"/>
          </reference>
        </references>
      </pivotArea>
    </format>
    <format dxfId="44">
      <pivotArea dataOnly="0" labelOnly="1" fieldPosition="0">
        <references count="5">
          <reference field="2" count="1" selected="0">
            <x v="1"/>
          </reference>
          <reference field="4" count="1" selected="0">
            <x v="1"/>
          </reference>
          <reference field="6" count="1">
            <x v="39"/>
          </reference>
          <reference field="13" count="1" selected="0">
            <x v="57"/>
          </reference>
          <reference field="14" count="1" selected="0">
            <x v="3"/>
          </reference>
        </references>
      </pivotArea>
    </format>
    <format dxfId="43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60"/>
          </reference>
          <reference field="13" count="1" selected="0">
            <x v="2"/>
          </reference>
          <reference field="14" count="1" selected="0">
            <x v="0"/>
          </reference>
        </references>
      </pivotArea>
    </format>
    <format dxfId="42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4"/>
          </reference>
          <reference field="13" count="1" selected="0">
            <x v="38"/>
          </reference>
          <reference field="14" count="1" selected="0">
            <x v="0"/>
          </reference>
        </references>
      </pivotArea>
    </format>
    <format dxfId="41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2">
            <x v="6"/>
            <x v="64"/>
          </reference>
          <reference field="13" count="1" selected="0">
            <x v="41"/>
          </reference>
          <reference field="14" count="1" selected="0">
            <x v="0"/>
          </reference>
        </references>
      </pivotArea>
    </format>
    <format dxfId="40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2">
            <x v="44"/>
            <x v="57"/>
          </reference>
          <reference field="13" count="1" selected="0">
            <x v="42"/>
          </reference>
          <reference field="14" count="1" selected="0">
            <x v="0"/>
          </reference>
        </references>
      </pivotArea>
    </format>
    <format dxfId="39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0"/>
          </reference>
          <reference field="13" count="1" selected="0">
            <x v="59"/>
          </reference>
          <reference field="14" count="1" selected="0">
            <x v="0"/>
          </reference>
        </references>
      </pivotArea>
    </format>
    <format dxfId="38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0"/>
          </reference>
          <reference field="13" count="1" selected="0">
            <x v="60"/>
          </reference>
          <reference field="14" count="1" selected="0">
            <x v="0"/>
          </reference>
        </references>
      </pivotArea>
    </format>
    <format dxfId="37">
      <pivotArea dataOnly="0" labelOnly="1" fieldPosition="0">
        <references count="5">
          <reference field="2" count="1" selected="0">
            <x v="2"/>
          </reference>
          <reference field="4" count="1" selected="0">
            <x v="4"/>
          </reference>
          <reference field="6" count="1">
            <x v="38"/>
          </reference>
          <reference field="13" count="1" selected="0">
            <x v="36"/>
          </reference>
          <reference field="14" count="1" selected="0">
            <x v="0"/>
          </reference>
        </references>
      </pivotArea>
    </format>
    <format dxfId="36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1"/>
          </reference>
          <reference field="13" count="1" selected="0">
            <x v="13"/>
          </reference>
          <reference field="14" count="1" selected="0">
            <x v="1"/>
          </reference>
        </references>
      </pivotArea>
    </format>
    <format dxfId="35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9"/>
          </reference>
          <reference field="13" count="1" selected="0">
            <x v="20"/>
          </reference>
          <reference field="14" count="1" selected="0">
            <x v="1"/>
          </reference>
        </references>
      </pivotArea>
    </format>
    <format dxfId="34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0"/>
          </reference>
          <reference field="13" count="1" selected="0">
            <x v="44"/>
          </reference>
          <reference field="14" count="1" selected="0">
            <x v="1"/>
          </reference>
        </references>
      </pivotArea>
    </format>
    <format dxfId="33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45"/>
          </reference>
          <reference field="13" count="1" selected="0">
            <x v="45"/>
          </reference>
          <reference field="14" count="1" selected="0">
            <x v="1"/>
          </reference>
        </references>
      </pivotArea>
    </format>
    <format dxfId="32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5"/>
          </reference>
          <reference field="13" count="1" selected="0">
            <x v="47"/>
          </reference>
          <reference field="14" count="1" selected="0">
            <x v="1"/>
          </reference>
        </references>
      </pivotArea>
    </format>
    <format dxfId="31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3"/>
          </reference>
          <reference field="13" count="1" selected="0">
            <x v="61"/>
          </reference>
          <reference field="14" count="1" selected="0">
            <x v="1"/>
          </reference>
        </references>
      </pivotArea>
    </format>
    <format dxfId="30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8"/>
          </reference>
          <reference field="13" count="1" selected="0">
            <x v="65"/>
          </reference>
          <reference field="14" count="1" selected="0">
            <x v="1"/>
          </reference>
        </references>
      </pivotArea>
    </format>
    <format dxfId="29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62"/>
          </reference>
          <reference field="13" count="1" selected="0">
            <x v="67"/>
          </reference>
          <reference field="14" count="1" selected="0">
            <x v="1"/>
          </reference>
        </references>
      </pivotArea>
    </format>
    <format dxfId="28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63"/>
          </reference>
          <reference field="13" count="1" selected="0">
            <x v="24"/>
          </reference>
          <reference field="14" count="1" selected="0">
            <x v="2"/>
          </reference>
        </references>
      </pivotArea>
    </format>
    <format dxfId="27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2">
            <x v="5"/>
            <x v="56"/>
          </reference>
          <reference field="13" count="1" selected="0">
            <x v="25"/>
          </reference>
          <reference field="14" count="1" selected="0">
            <x v="2"/>
          </reference>
        </references>
      </pivotArea>
    </format>
    <format dxfId="26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1"/>
          </reference>
          <reference field="13" count="1" selected="0">
            <x v="55"/>
          </reference>
          <reference field="14" count="1" selected="0">
            <x v="2"/>
          </reference>
        </references>
      </pivotArea>
    </format>
    <format dxfId="25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7"/>
          </reference>
          <reference field="13" count="1" selected="0">
            <x v="63"/>
          </reference>
          <reference field="14" count="1" selected="0">
            <x v="2"/>
          </reference>
        </references>
      </pivotArea>
    </format>
    <format dxfId="24">
      <pivotArea dataOnly="0" labelOnly="1" fieldPosition="0">
        <references count="5">
          <reference field="2" count="1" selected="0">
            <x v="2"/>
          </reference>
          <reference field="4" count="1" selected="0">
            <x v="2"/>
          </reference>
          <reference field="6" count="1">
            <x v="52"/>
          </reference>
          <reference field="13" count="1" selected="0">
            <x v="25"/>
          </reference>
          <reference field="14" count="1" selected="0">
            <x v="2"/>
          </reference>
        </references>
      </pivotArea>
    </format>
    <format dxfId="23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49"/>
          </reference>
          <reference field="13" count="1" selected="0">
            <x v="57"/>
          </reference>
          <reference field="14" count="1" selected="0">
            <x v="3"/>
          </reference>
        </references>
      </pivotArea>
    </format>
    <format dxfId="22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55"/>
          </reference>
          <reference field="13" count="1" selected="0">
            <x v="62"/>
          </reference>
          <reference field="14" count="1" selected="0">
            <x v="3"/>
          </reference>
        </references>
      </pivotArea>
    </format>
    <format dxfId="21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6" count="1">
            <x v="7"/>
          </reference>
          <reference field="13" count="1" selected="0">
            <x v="64"/>
          </reference>
          <reference field="14" count="1" selected="0">
            <x v="3"/>
          </reference>
        </references>
      </pivotArea>
    </format>
    <format dxfId="20">
      <pivotArea dataOnly="0" labelOnly="1" fieldPosition="0">
        <references count="5">
          <reference field="2" count="1" selected="0">
            <x v="2"/>
          </reference>
          <reference field="4" count="1" selected="0">
            <x v="2"/>
          </reference>
          <reference field="6" count="1">
            <x v="61"/>
          </reference>
          <reference field="13" count="1" selected="0">
            <x v="27"/>
          </reference>
          <reference field="14" count="1" selected="0">
            <x v="3"/>
          </reference>
        </references>
      </pivotArea>
    </format>
    <format dxfId="19">
      <pivotArea dataOnly="0" labelOnly="1" fieldPosition="0">
        <references count="5">
          <reference field="2" count="1" selected="0">
            <x v="2"/>
          </reference>
          <reference field="4" count="1" selected="0">
            <x v="2"/>
          </reference>
          <reference field="6" count="1">
            <x v="61"/>
          </reference>
          <reference field="13" count="1" selected="0">
            <x v="66"/>
          </reference>
          <reference field="14" count="1" selected="0">
            <x v="3"/>
          </reference>
        </references>
      </pivotArea>
    </format>
    <format dxfId="18">
      <pivotArea dataOnly="0" labelOnly="1" fieldPosition="0">
        <references count="5">
          <reference field="2" count="1" selected="0">
            <x v="3"/>
          </reference>
          <reference field="4" count="1" selected="0">
            <x v="0"/>
          </reference>
          <reference field="6" count="1">
            <x v="66"/>
          </reference>
          <reference field="13" count="1" selected="0">
            <x v="40"/>
          </reference>
          <reference field="14" count="1" selected="0">
            <x v="0"/>
          </reference>
        </references>
      </pivotArea>
    </format>
    <format dxfId="17">
      <pivotArea dataOnly="0" labelOnly="1" fieldPosition="0">
        <references count="5">
          <reference field="2" count="1" selected="0">
            <x v="3"/>
          </reference>
          <reference field="4" count="1" selected="0">
            <x v="0"/>
          </reference>
          <reference field="6" count="1">
            <x v="65"/>
          </reference>
          <reference field="13" count="1" selected="0">
            <x v="68"/>
          </reference>
          <reference field="14" count="1" selected="0">
            <x v="0"/>
          </reference>
        </references>
      </pivotArea>
    </format>
    <format dxfId="16">
      <pivotArea dataOnly="0" labelOnly="1" fieldPosition="0">
        <references count="5">
          <reference field="2" count="1" selected="0">
            <x v="3"/>
          </reference>
          <reference field="4" count="1" selected="0">
            <x v="0"/>
          </reference>
          <reference field="6" count="1">
            <x v="69"/>
          </reference>
          <reference field="13" count="1" selected="0">
            <x v="67"/>
          </reference>
          <reference field="14" count="1" selected="0">
            <x v="1"/>
          </reference>
        </references>
      </pivotArea>
    </format>
    <format dxfId="15">
      <pivotArea dataOnly="0" labelOnly="1" fieldPosition="0">
        <references count="5">
          <reference field="2" count="1" selected="0">
            <x v="3"/>
          </reference>
          <reference field="4" count="1" selected="0">
            <x v="0"/>
          </reference>
          <reference field="6" count="1">
            <x v="70"/>
          </reference>
          <reference field="13" count="1" selected="0">
            <x v="25"/>
          </reference>
          <reference field="14" count="1" selected="0">
            <x v="2"/>
          </reference>
        </references>
      </pivotArea>
    </format>
    <format dxfId="14">
      <pivotArea dataOnly="0" labelOnly="1" fieldPosition="0">
        <references count="5">
          <reference field="2" count="1" selected="0">
            <x v="3"/>
          </reference>
          <reference field="4" count="1" selected="0">
            <x v="0"/>
          </reference>
          <reference field="6" count="1">
            <x v="71"/>
          </reference>
          <reference field="13" count="1" selected="0">
            <x v="71"/>
          </reference>
          <reference field="14" count="1" selected="0">
            <x v="3"/>
          </reference>
        </references>
      </pivotArea>
    </format>
    <format dxfId="13">
      <pivotArea dataOnly="0" labelOnly="1" fieldPosition="0">
        <references count="5">
          <reference field="2" count="1" selected="0">
            <x v="4"/>
          </reference>
          <reference field="4" count="1" selected="0">
            <x v="0"/>
          </reference>
          <reference field="6" count="1">
            <x v="68"/>
          </reference>
          <reference field="13" count="1" selected="0">
            <x v="19"/>
          </reference>
          <reference field="14" count="1" selected="0">
            <x v="1"/>
          </reference>
        </references>
      </pivotArea>
    </format>
    <format dxfId="12">
      <pivotArea dataOnly="0" labelOnly="1" fieldPosition="0">
        <references count="5">
          <reference field="2" count="1" selected="0">
            <x v="4"/>
          </reference>
          <reference field="4" count="1" selected="0">
            <x v="0"/>
          </reference>
          <reference field="6" count="1">
            <x v="67"/>
          </reference>
          <reference field="13" count="1" selected="0">
            <x v="69"/>
          </reference>
          <reference field="14" count="1" selected="0">
            <x v="1"/>
          </reference>
        </references>
      </pivotArea>
    </format>
    <format dxfId="11">
      <pivotArea dataOnly="0" labelOnly="1" fieldPosition="0">
        <references count="5">
          <reference field="2" count="1" selected="0">
            <x v="4"/>
          </reference>
          <reference field="4" count="1" selected="0">
            <x v="0"/>
          </reference>
          <reference field="6" count="1">
            <x v="68"/>
          </reference>
          <reference field="13" count="1" selected="0">
            <x v="70"/>
          </reference>
          <reference field="14" count="1" selected="0">
            <x v="2"/>
          </reference>
        </references>
      </pivotArea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dataOnly="0" labelOnly="1" fieldPosition="0">
        <references count="1">
          <reference field="2" count="1">
            <x v="2"/>
          </reference>
        </references>
      </pivotArea>
    </format>
    <format dxfId="8">
      <pivotArea dataOnly="0" labelOnly="1" fieldPosition="0">
        <references count="1">
          <reference field="2" count="1">
            <x v="2"/>
          </reference>
        </references>
      </pivotArea>
    </format>
    <format dxfId="7">
      <pivotArea dataOnly="0" labelOnly="1" fieldPosition="0">
        <references count="1">
          <reference field="2" count="1">
            <x v="1"/>
          </reference>
        </references>
      </pivotArea>
    </format>
    <format dxfId="6">
      <pivotArea dataOnly="0" labelOnly="1" fieldPosition="0">
        <references count="1">
          <reference field="2" count="1">
            <x v="1"/>
          </reference>
        </references>
      </pivotArea>
    </format>
    <format dxfId="5">
      <pivotArea dataOnly="0" labelOnly="1" fieldPosition="0">
        <references count="1">
          <reference field="2" count="1">
            <x v="0"/>
          </reference>
        </references>
      </pivotArea>
    </format>
    <format dxfId="4">
      <pivotArea dataOnly="0" labelOnly="1" fieldPosition="0">
        <references count="1">
          <reference field="2" count="1">
            <x v="0"/>
          </reference>
        </references>
      </pivotArea>
    </format>
    <format dxfId="3">
      <pivotArea dataOnly="0" labelOnly="1" fieldPosition="0">
        <references count="1">
          <reference field="2" count="1">
            <x v="3"/>
          </reference>
        </references>
      </pivotArea>
    </format>
    <format dxfId="2">
      <pivotArea dataOnly="0" labelOnly="1" fieldPosition="0">
        <references count="1">
          <reference field="2" count="1">
            <x v="3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977"/>
  <sheetViews>
    <sheetView tabSelected="1" zoomScale="55" zoomScaleNormal="55" zoomScaleSheetLayoutView="50" workbookViewId="0">
      <pane ySplit="3" topLeftCell="A4" activePane="bottomLeft" state="frozen"/>
      <selection activeCell="F7" sqref="F7"/>
      <selection pane="bottomLeft" activeCell="N6" sqref="N6"/>
    </sheetView>
  </sheetViews>
  <sheetFormatPr defaultColWidth="9.140625" defaultRowHeight="15.75" outlineLevelCol="1" x14ac:dyDescent="0.25"/>
  <cols>
    <col min="1" max="1" width="15.7109375" style="21" customWidth="1"/>
    <col min="2" max="2" width="16" style="86" customWidth="1"/>
    <col min="3" max="3" width="27.42578125" style="21" customWidth="1"/>
    <col min="4" max="4" width="22.140625" style="9" hidden="1" customWidth="1" outlineLevel="1"/>
    <col min="5" max="5" width="22.140625" style="61" customWidth="1" collapsed="1"/>
    <col min="6" max="6" width="24.5703125" style="61" customWidth="1"/>
    <col min="7" max="7" width="40.140625" style="21" customWidth="1"/>
    <col min="8" max="8" width="10.140625" style="21" customWidth="1"/>
    <col min="9" max="9" width="38.42578125" style="21" customWidth="1"/>
    <col min="10" max="10" width="13" style="17" customWidth="1"/>
    <col min="11" max="11" width="13.28515625" style="17" customWidth="1"/>
    <col min="12" max="12" width="10.42578125" style="17" customWidth="1"/>
    <col min="13" max="13" width="12.5703125" style="17" customWidth="1"/>
    <col min="14" max="14" width="14.28515625" style="62" customWidth="1"/>
    <col min="15" max="15" width="10.140625" style="62" bestFit="1" customWidth="1"/>
    <col min="16" max="16" width="12" style="63" bestFit="1" customWidth="1"/>
    <col min="17" max="17" width="15.140625" style="17" customWidth="1"/>
    <col min="18" max="18" width="7.5703125" style="17" customWidth="1"/>
    <col min="19" max="19" width="12.140625" style="17" customWidth="1"/>
    <col min="20" max="20" width="17.28515625" style="17" customWidth="1"/>
    <col min="21" max="21" width="10.140625" style="62" bestFit="1" customWidth="1"/>
    <col min="22" max="22" width="13.42578125" style="18" customWidth="1"/>
    <col min="23" max="23" width="27.85546875" style="19" customWidth="1"/>
    <col min="24" max="28" width="13.7109375" style="17" customWidth="1"/>
    <col min="29" max="31" width="13.7109375" style="20" customWidth="1"/>
    <col min="32" max="32" width="9.140625" style="21"/>
    <col min="33" max="34" width="12" style="21" bestFit="1" customWidth="1"/>
    <col min="35" max="35" width="9.140625" style="21" customWidth="1"/>
    <col min="36" max="36" width="13.7109375" style="17" customWidth="1"/>
    <col min="37" max="40" width="9.140625" style="21"/>
    <col min="41" max="41" width="9.140625" style="23"/>
    <col min="42" max="42" width="9.140625" style="21"/>
    <col min="43" max="43" width="10.140625" style="21" bestFit="1" customWidth="1"/>
    <col min="44" max="16384" width="9.140625" style="21"/>
  </cols>
  <sheetData>
    <row r="1" spans="1:43" s="81" customFormat="1" ht="48" customHeight="1" x14ac:dyDescent="0.3">
      <c r="A1" s="105" t="s">
        <v>201</v>
      </c>
      <c r="B1" s="106"/>
      <c r="C1" s="106"/>
      <c r="D1" s="107"/>
      <c r="E1" s="106"/>
      <c r="F1" s="106"/>
      <c r="G1" s="106"/>
      <c r="H1" s="108"/>
      <c r="I1" s="85">
        <f ca="1">TODAY()</f>
        <v>44956</v>
      </c>
      <c r="J1" s="75">
        <f>SUBTOTAL(9,J4:J67)</f>
        <v>793</v>
      </c>
      <c r="K1" s="75">
        <f>SUBTOTAL(9,K4:K67)</f>
        <v>36212</v>
      </c>
      <c r="L1" s="75">
        <f>SUBTOTAL(9,L4:L67)</f>
        <v>0</v>
      </c>
      <c r="M1" s="75">
        <f>SUBTOTAL(9,M4:M67)</f>
        <v>0</v>
      </c>
      <c r="N1" s="75"/>
      <c r="O1" s="75">
        <f>SUBTOTAL(9,O4:O67)</f>
        <v>0</v>
      </c>
      <c r="P1" s="76">
        <f>SUBTOTAL(9,P4:P67)</f>
        <v>22.263888888888903</v>
      </c>
      <c r="Q1" s="75">
        <f>SUBTOTAL(9,Q4:Q67)</f>
        <v>3206</v>
      </c>
      <c r="R1" s="75">
        <f>SUBTOTAL(9,R4:R67)</f>
        <v>64</v>
      </c>
      <c r="S1" s="75">
        <f>SUBTOTAL(9,S4:S67)</f>
        <v>3857</v>
      </c>
      <c r="T1" s="77"/>
      <c r="U1" s="77">
        <f ca="1">SUBTOTAL(9,U4:U67)</f>
        <v>0</v>
      </c>
      <c r="V1" s="78"/>
      <c r="W1" s="79"/>
      <c r="X1" s="77"/>
      <c r="Y1" s="77"/>
      <c r="Z1" s="77">
        <f>SUBTOTAL(9,Z4:Z67)</f>
        <v>0</v>
      </c>
      <c r="AA1" s="77">
        <f>SUBTOTAL(9,AA4:AA67)</f>
        <v>0</v>
      </c>
      <c r="AB1" s="77">
        <f>SUBTOTAL(9,AB4:AB67)</f>
        <v>0</v>
      </c>
      <c r="AC1" s="77"/>
      <c r="AD1" s="80"/>
      <c r="AE1" s="80"/>
      <c r="AI1" s="82"/>
      <c r="AJ1" s="77">
        <f>SUBTOTAL(9,AJ4:AJ67)</f>
        <v>0</v>
      </c>
      <c r="AO1" s="83"/>
    </row>
    <row r="2" spans="1:43" ht="16.5" thickBot="1" x14ac:dyDescent="0.3">
      <c r="A2" s="14"/>
      <c r="B2" s="14" t="e">
        <f>IF(A2=Список!$C$2,"ХОЗ",IF(A2=Список!$C$1,"БЮД","проверить"))&amp;"/"&amp;IF(VLOOKUP(C2,Список!$E$1:$F$4,2,FALSE)="ПОВ",IF(E2=Список!$A$5,"ПРОФ","ПОВ"),VLOOKUP(C2,Список!$E$1:$F$4,2,FALSE))&amp;"/"&amp;H2&amp;-(ROW(A2)-3)</f>
        <v>#N/A</v>
      </c>
      <c r="C2" s="14"/>
      <c r="D2" s="26"/>
      <c r="E2" s="14"/>
      <c r="F2" s="14"/>
      <c r="G2" s="14"/>
      <c r="H2" s="14"/>
      <c r="I2" s="14"/>
      <c r="J2" s="110" t="s">
        <v>21</v>
      </c>
      <c r="K2" s="110"/>
      <c r="L2" s="110" t="s">
        <v>22</v>
      </c>
      <c r="M2" s="110"/>
      <c r="N2" s="14"/>
      <c r="O2" s="14"/>
      <c r="P2" s="24"/>
      <c r="Q2" s="14"/>
      <c r="R2" s="14"/>
      <c r="S2" s="25"/>
      <c r="T2" s="26"/>
      <c r="U2" s="27"/>
      <c r="V2" s="111" t="s">
        <v>51</v>
      </c>
      <c r="W2" s="112"/>
      <c r="X2" s="112" t="s">
        <v>51</v>
      </c>
      <c r="Y2" s="112"/>
      <c r="Z2" s="112"/>
      <c r="AA2" s="113"/>
      <c r="AB2" s="74"/>
      <c r="AC2" s="114" t="s">
        <v>52</v>
      </c>
      <c r="AD2" s="115"/>
      <c r="AE2" s="116"/>
      <c r="AF2" s="117" t="s">
        <v>21</v>
      </c>
      <c r="AG2" s="109"/>
      <c r="AH2" s="109" t="s">
        <v>22</v>
      </c>
      <c r="AI2" s="109"/>
      <c r="AJ2" s="27"/>
    </row>
    <row r="3" spans="1:43" ht="95.25" thickBot="1" x14ac:dyDescent="0.3">
      <c r="A3" s="15" t="s">
        <v>11</v>
      </c>
      <c r="B3" s="15" t="s">
        <v>72</v>
      </c>
      <c r="C3" s="15" t="s">
        <v>27</v>
      </c>
      <c r="D3" s="30" t="s">
        <v>80</v>
      </c>
      <c r="E3" s="15" t="s">
        <v>14</v>
      </c>
      <c r="F3" s="15" t="s">
        <v>32</v>
      </c>
      <c r="G3" s="15" t="s">
        <v>33</v>
      </c>
      <c r="H3" s="15" t="s">
        <v>39</v>
      </c>
      <c r="I3" s="15" t="s">
        <v>20</v>
      </c>
      <c r="J3" s="13" t="s">
        <v>35</v>
      </c>
      <c r="K3" s="13" t="s">
        <v>36</v>
      </c>
      <c r="L3" s="13" t="s">
        <v>37</v>
      </c>
      <c r="M3" s="13" t="s">
        <v>38</v>
      </c>
      <c r="N3" s="15" t="s">
        <v>0</v>
      </c>
      <c r="O3" s="15" t="s">
        <v>9</v>
      </c>
      <c r="P3" s="28" t="s">
        <v>23</v>
      </c>
      <c r="Q3" s="15" t="s">
        <v>104</v>
      </c>
      <c r="R3" s="15" t="s">
        <v>43</v>
      </c>
      <c r="S3" s="29" t="s">
        <v>105</v>
      </c>
      <c r="T3" s="30" t="s">
        <v>34</v>
      </c>
      <c r="U3" s="31" t="s">
        <v>69</v>
      </c>
      <c r="V3" s="32" t="s">
        <v>53</v>
      </c>
      <c r="W3" s="33" t="s">
        <v>33</v>
      </c>
      <c r="X3" s="34" t="s">
        <v>49</v>
      </c>
      <c r="Y3" s="31" t="s">
        <v>50</v>
      </c>
      <c r="Z3" s="31" t="s">
        <v>2</v>
      </c>
      <c r="AA3" s="31" t="s">
        <v>1</v>
      </c>
      <c r="AB3" s="31" t="s">
        <v>103</v>
      </c>
      <c r="AC3" s="35" t="s">
        <v>2</v>
      </c>
      <c r="AD3" s="35" t="s">
        <v>54</v>
      </c>
      <c r="AE3" s="35" t="s">
        <v>1</v>
      </c>
      <c r="AF3" s="10" t="s">
        <v>2</v>
      </c>
      <c r="AG3" s="10" t="s">
        <v>3</v>
      </c>
      <c r="AH3" s="10" t="s">
        <v>2</v>
      </c>
      <c r="AI3" s="10" t="s">
        <v>3</v>
      </c>
      <c r="AJ3" s="31" t="s">
        <v>42</v>
      </c>
      <c r="AK3" s="36" t="s">
        <v>44</v>
      </c>
      <c r="AL3" s="36" t="s">
        <v>45</v>
      </c>
      <c r="AM3" s="36" t="s">
        <v>46</v>
      </c>
      <c r="AN3" s="36" t="s">
        <v>47</v>
      </c>
      <c r="AO3" s="37" t="s">
        <v>48</v>
      </c>
      <c r="AP3" s="36"/>
      <c r="AQ3" s="36"/>
    </row>
    <row r="4" spans="1:43" ht="100.5" customHeight="1" x14ac:dyDescent="0.25">
      <c r="A4" s="12" t="s">
        <v>11</v>
      </c>
      <c r="B4" s="12" t="s">
        <v>83</v>
      </c>
      <c r="C4" s="12" t="s">
        <v>28</v>
      </c>
      <c r="D4" s="12" t="str">
        <f>VLOOKUP(E4,Список!$A$1:$B$5,2,FALSE)</f>
        <v>Профессиональная переподготовка</v>
      </c>
      <c r="E4" s="12" t="str">
        <f>IF(Q4&lt;36,Список!$A$1,IF(Q4&lt;72,Список!$A$2,IF(Q4&lt;100,Список!$A$3,IF(Q4&lt;250,Список!$A$4,IF(Q4&gt;250,Список!$A$5,"проверь список")))))</f>
        <v>Профессиональная переподготовка</v>
      </c>
      <c r="F4" s="12" t="s">
        <v>4</v>
      </c>
      <c r="G4" s="38" t="s">
        <v>4</v>
      </c>
      <c r="H4" s="39" t="s">
        <v>40</v>
      </c>
      <c r="I4" s="38" t="s">
        <v>59</v>
      </c>
      <c r="J4" s="40">
        <v>10</v>
      </c>
      <c r="K4" s="40">
        <f>J4*Q4</f>
        <v>3500</v>
      </c>
      <c r="L4" s="40">
        <f>Z4</f>
        <v>0</v>
      </c>
      <c r="M4" s="40">
        <f t="shared" ref="M4:M6" si="0">L4*AA4</f>
        <v>0</v>
      </c>
      <c r="N4" s="41">
        <v>44972</v>
      </c>
      <c r="O4" s="42" t="str">
        <f t="shared" ref="O4:O6" si="1">IFERROR(INT((MONTH(N4)+2)/3)&amp;"кв. "&amp;YEAR(N4),"по мере комплектования групп")</f>
        <v>1кв. 2023</v>
      </c>
      <c r="P4" s="43">
        <f t="shared" ref="P4:P67" si="2">Q4/144</f>
        <v>2.4305555555555554</v>
      </c>
      <c r="Q4" s="40">
        <v>350</v>
      </c>
      <c r="R4" s="40">
        <v>1</v>
      </c>
      <c r="S4" s="40">
        <v>487</v>
      </c>
      <c r="T4" s="40" t="s">
        <v>110</v>
      </c>
      <c r="U4" s="42" t="str">
        <f t="shared" ref="U4:U6" ca="1" si="3">IF($I$1&gt;N4,"Проверить была ли Публикация",IF(($I$1+5)&lt;N4,"Будет","НУЖНО ОПУБЛИКОВАТЬ"))</f>
        <v>Будет</v>
      </c>
      <c r="V4" s="44"/>
      <c r="W4" s="45"/>
      <c r="X4" s="46"/>
      <c r="Y4" s="47"/>
      <c r="Z4" s="40"/>
      <c r="AA4" s="40"/>
      <c r="AB4" s="40"/>
      <c r="AC4" s="48">
        <f t="shared" ref="AC4:AC6" si="4">Z4-J4</f>
        <v>-10</v>
      </c>
      <c r="AD4" s="48">
        <f t="shared" ref="AD4:AD6" si="5">V4-N4</f>
        <v>-44972</v>
      </c>
      <c r="AE4" s="48">
        <f t="shared" ref="AE4:AE6" si="6">AA4-Q4</f>
        <v>-350</v>
      </c>
      <c r="AF4" s="22">
        <f t="shared" ref="AF4:AF6" si="7">J4-L4</f>
        <v>10</v>
      </c>
      <c r="AG4" s="22">
        <f t="shared" ref="AG4:AG6" si="8">K4-M4</f>
        <v>3500</v>
      </c>
      <c r="AH4" s="22">
        <f t="shared" ref="AH4:AH6" si="9">$Q4*J4-K4</f>
        <v>0</v>
      </c>
      <c r="AI4" s="22">
        <f t="shared" ref="AI4:AI6" si="10">$Q4*L4-M4</f>
        <v>0</v>
      </c>
      <c r="AJ4" s="40">
        <f>AB4-AA4</f>
        <v>0</v>
      </c>
      <c r="AK4" s="22">
        <f t="shared" ref="AK4:AK67" si="11">ROUND($Q4*0.4,)</f>
        <v>140</v>
      </c>
      <c r="AL4" s="22">
        <f t="shared" ref="AL4:AL67" si="12">ROUND($Q4*0.6,)</f>
        <v>210</v>
      </c>
      <c r="AM4" s="21">
        <f t="shared" ref="AM4:AM67" si="13">ROUND($Q4*0.1,)</f>
        <v>35</v>
      </c>
      <c r="AN4" s="21">
        <f t="shared" ref="AN4:AN67" si="14">6*2</f>
        <v>12</v>
      </c>
      <c r="AO4" s="23">
        <f t="shared" ref="AO4:AO6" si="15">SUM(AK4:AN4)-S4</f>
        <v>-90</v>
      </c>
      <c r="AP4" s="49">
        <f t="shared" ref="AP4:AP6" si="16">Q4/144-P4</f>
        <v>0</v>
      </c>
      <c r="AQ4" s="44" t="str">
        <f t="shared" ref="AQ4:AQ6" si="17">TEXT(N4,"ДДДД")</f>
        <v>среда</v>
      </c>
    </row>
    <row r="5" spans="1:43" ht="94.5" x14ac:dyDescent="0.25">
      <c r="A5" s="11" t="s">
        <v>11</v>
      </c>
      <c r="B5" s="11" t="s">
        <v>135</v>
      </c>
      <c r="C5" s="11" t="s">
        <v>28</v>
      </c>
      <c r="D5" s="12" t="str">
        <f>VLOOKUP(E5,Список!$A$1:$B$5,2,FALSE)</f>
        <v>Профессиональная переподготовка</v>
      </c>
      <c r="E5" s="12" t="str">
        <f>IF(Q5&lt;36,Список!$A$1,IF(Q5&lt;72,Список!$A$2,IF(Q5&lt;100,Список!$A$3,IF(Q5&lt;250,Список!$A$4,IF(Q5&gt;250,Список!$A$5,"проверь список")))))</f>
        <v>Профессиональная переподготовка</v>
      </c>
      <c r="F5" s="11" t="s">
        <v>57</v>
      </c>
      <c r="G5" s="50" t="s">
        <v>57</v>
      </c>
      <c r="H5" s="39" t="s">
        <v>41</v>
      </c>
      <c r="I5" s="51" t="s">
        <v>79</v>
      </c>
      <c r="J5" s="16">
        <v>10</v>
      </c>
      <c r="K5" s="16">
        <f>J5*Q5</f>
        <v>3500</v>
      </c>
      <c r="L5" s="40">
        <f>Z5</f>
        <v>0</v>
      </c>
      <c r="M5" s="40">
        <f t="shared" si="0"/>
        <v>0</v>
      </c>
      <c r="N5" s="41">
        <v>44972</v>
      </c>
      <c r="O5" s="42" t="str">
        <f t="shared" si="1"/>
        <v>1кв. 2023</v>
      </c>
      <c r="P5" s="43">
        <f t="shared" si="2"/>
        <v>2.4305555555555554</v>
      </c>
      <c r="Q5" s="16">
        <v>350</v>
      </c>
      <c r="R5" s="16">
        <v>1</v>
      </c>
      <c r="S5" s="16">
        <v>456</v>
      </c>
      <c r="T5" s="40" t="s">
        <v>110</v>
      </c>
      <c r="U5" s="42" t="str">
        <f t="shared" ca="1" si="3"/>
        <v>Будет</v>
      </c>
      <c r="V5" s="44"/>
      <c r="W5" s="45"/>
      <c r="X5" s="46"/>
      <c r="Y5" s="47"/>
      <c r="Z5" s="40"/>
      <c r="AA5" s="40"/>
      <c r="AB5" s="40"/>
      <c r="AC5" s="48">
        <f t="shared" si="4"/>
        <v>-10</v>
      </c>
      <c r="AD5" s="48">
        <f t="shared" si="5"/>
        <v>-44972</v>
      </c>
      <c r="AE5" s="48">
        <f t="shared" si="6"/>
        <v>-350</v>
      </c>
      <c r="AF5" s="22">
        <f t="shared" si="7"/>
        <v>10</v>
      </c>
      <c r="AG5" s="22">
        <f t="shared" si="8"/>
        <v>3500</v>
      </c>
      <c r="AH5" s="22">
        <f t="shared" si="9"/>
        <v>0</v>
      </c>
      <c r="AI5" s="22">
        <f t="shared" si="10"/>
        <v>0</v>
      </c>
      <c r="AJ5" s="40">
        <f t="shared" ref="AJ5:AJ6" si="18">AB5-AA5</f>
        <v>0</v>
      </c>
      <c r="AK5" s="22">
        <f t="shared" si="11"/>
        <v>140</v>
      </c>
      <c r="AL5" s="22">
        <f t="shared" si="12"/>
        <v>210</v>
      </c>
      <c r="AM5" s="21">
        <f t="shared" si="13"/>
        <v>35</v>
      </c>
      <c r="AN5" s="21">
        <f t="shared" si="14"/>
        <v>12</v>
      </c>
      <c r="AO5" s="23">
        <f t="shared" si="15"/>
        <v>-59</v>
      </c>
      <c r="AP5" s="49">
        <f t="shared" si="16"/>
        <v>0</v>
      </c>
      <c r="AQ5" s="44" t="str">
        <f t="shared" si="17"/>
        <v>среда</v>
      </c>
    </row>
    <row r="6" spans="1:43" ht="94.5" customHeight="1" x14ac:dyDescent="0.25">
      <c r="A6" s="12" t="s">
        <v>11</v>
      </c>
      <c r="B6" s="11" t="s">
        <v>137</v>
      </c>
      <c r="C6" s="12" t="s">
        <v>28</v>
      </c>
      <c r="D6" s="12" t="str">
        <f>VLOOKUP(E6,Список!$A$1:$B$5,2,FALSE)</f>
        <v>Повышение квалификации</v>
      </c>
      <c r="E6" s="12" t="str">
        <f>IF(Q6&lt;36,Список!$A$1,IF(Q6&lt;72,Список!$A$2,IF(Q6&lt;100,Список!$A$3,IF(Q6&lt;250,Список!$A$4,IF(Q6&gt;250,Список!$A$5,"проверь список")))))</f>
        <v>Повышение квалификации от 36 до 72 часов</v>
      </c>
      <c r="F6" s="39" t="s">
        <v>5</v>
      </c>
      <c r="G6" s="52" t="s">
        <v>136</v>
      </c>
      <c r="H6" s="39" t="s">
        <v>40</v>
      </c>
      <c r="I6" s="53" t="s">
        <v>138</v>
      </c>
      <c r="J6" s="16">
        <v>12</v>
      </c>
      <c r="K6" s="40">
        <f t="shared" ref="K6" si="19">J6*Q6</f>
        <v>588</v>
      </c>
      <c r="L6" s="40">
        <f t="shared" ref="L6" si="20">Z6</f>
        <v>0</v>
      </c>
      <c r="M6" s="40">
        <f t="shared" si="0"/>
        <v>0</v>
      </c>
      <c r="N6" s="41">
        <v>44950</v>
      </c>
      <c r="O6" s="42" t="str">
        <f t="shared" si="1"/>
        <v>1кв. 2023</v>
      </c>
      <c r="P6" s="43">
        <f t="shared" si="2"/>
        <v>0.34027777777777779</v>
      </c>
      <c r="Q6" s="47">
        <v>49</v>
      </c>
      <c r="R6" s="47">
        <v>1</v>
      </c>
      <c r="S6" s="47">
        <v>59</v>
      </c>
      <c r="T6" s="40" t="s">
        <v>110</v>
      </c>
      <c r="U6" s="42" t="str">
        <f t="shared" ca="1" si="3"/>
        <v>Проверить была ли Публикация</v>
      </c>
      <c r="V6" s="41"/>
      <c r="W6" s="54"/>
      <c r="X6" s="55"/>
      <c r="Y6" s="47"/>
      <c r="Z6" s="47"/>
      <c r="AA6" s="47"/>
      <c r="AB6" s="47"/>
      <c r="AC6" s="56">
        <f t="shared" si="4"/>
        <v>-12</v>
      </c>
      <c r="AD6" s="56">
        <f t="shared" si="5"/>
        <v>-44950</v>
      </c>
      <c r="AE6" s="56">
        <f t="shared" si="6"/>
        <v>-49</v>
      </c>
      <c r="AF6" s="57">
        <f t="shared" si="7"/>
        <v>12</v>
      </c>
      <c r="AG6" s="57">
        <f t="shared" si="8"/>
        <v>588</v>
      </c>
      <c r="AH6" s="57">
        <f t="shared" si="9"/>
        <v>0</v>
      </c>
      <c r="AI6" s="57">
        <f t="shared" si="10"/>
        <v>0</v>
      </c>
      <c r="AJ6" s="40">
        <f t="shared" si="18"/>
        <v>0</v>
      </c>
      <c r="AK6" s="57">
        <f t="shared" si="11"/>
        <v>20</v>
      </c>
      <c r="AL6" s="57">
        <f t="shared" si="12"/>
        <v>29</v>
      </c>
      <c r="AM6" s="58">
        <f t="shared" si="13"/>
        <v>5</v>
      </c>
      <c r="AN6" s="58">
        <f t="shared" si="14"/>
        <v>12</v>
      </c>
      <c r="AO6" s="59">
        <f t="shared" si="15"/>
        <v>7</v>
      </c>
      <c r="AP6" s="60">
        <f t="shared" si="16"/>
        <v>0</v>
      </c>
      <c r="AQ6" s="41" t="str">
        <f t="shared" si="17"/>
        <v>вторник</v>
      </c>
    </row>
    <row r="7" spans="1:43" ht="126" x14ac:dyDescent="0.25">
      <c r="A7" s="12" t="s">
        <v>11</v>
      </c>
      <c r="B7" s="11" t="s">
        <v>108</v>
      </c>
      <c r="C7" s="12" t="s">
        <v>28</v>
      </c>
      <c r="D7" s="12" t="str">
        <f>VLOOKUP(E7,Список!$A$1:$B$5,2,FALSE)</f>
        <v>Повышение квалификации</v>
      </c>
      <c r="E7" s="12" t="str">
        <f>IF(Q7&lt;36,Список!$A$1,IF(Q7&lt;72,Список!$A$2,IF(Q7&lt;100,Список!$A$3,IF(Q7&lt;250,Список!$A$4,IF(Q7&gt;250,Список!$A$5,"проверь список")))))</f>
        <v>Повышение квалификации от 72 до 100 часов</v>
      </c>
      <c r="F7" s="39" t="s">
        <v>78</v>
      </c>
      <c r="G7" s="52" t="s">
        <v>139</v>
      </c>
      <c r="H7" s="39" t="s">
        <v>41</v>
      </c>
      <c r="I7" s="53" t="s">
        <v>140</v>
      </c>
      <c r="J7" s="16">
        <v>20</v>
      </c>
      <c r="K7" s="40">
        <f t="shared" ref="K7" si="21">J7*Q7</f>
        <v>1440</v>
      </c>
      <c r="L7" s="40">
        <f t="shared" ref="L7" si="22">Z7</f>
        <v>0</v>
      </c>
      <c r="M7" s="40">
        <f t="shared" ref="M7" si="23">L7*AA7</f>
        <v>0</v>
      </c>
      <c r="N7" s="41"/>
      <c r="O7" s="42" t="str">
        <f t="shared" ref="O7" si="24">IFERROR(INT((MONTH(N7)+2)/3)&amp;"кв. "&amp;YEAR(N7),"по мере комплектования групп")</f>
        <v>1кв. 1900</v>
      </c>
      <c r="P7" s="43">
        <f t="shared" si="2"/>
        <v>0.5</v>
      </c>
      <c r="Q7" s="47">
        <v>72</v>
      </c>
      <c r="R7" s="47">
        <v>1</v>
      </c>
      <c r="S7" s="47">
        <v>80</v>
      </c>
      <c r="T7" s="40" t="s">
        <v>110</v>
      </c>
      <c r="U7" s="42" t="str">
        <f t="shared" ref="U7" ca="1" si="25">IF($I$1&gt;N7,"Проверить была ли Публикация",IF(($I$1+5)&lt;N7,"Будет","НУЖНО ОПУБЛИКОВАТЬ"))</f>
        <v>Проверить была ли Публикация</v>
      </c>
      <c r="V7" s="41"/>
      <c r="W7" s="54"/>
      <c r="X7" s="55"/>
      <c r="Y7" s="47"/>
      <c r="Z7" s="47"/>
      <c r="AA7" s="47"/>
      <c r="AB7" s="47"/>
      <c r="AC7" s="56">
        <f t="shared" ref="AC7" si="26">Z7-J7</f>
        <v>-20</v>
      </c>
      <c r="AD7" s="56">
        <f t="shared" ref="AD7" si="27">V7-N7</f>
        <v>0</v>
      </c>
      <c r="AE7" s="56">
        <f t="shared" ref="AE7" si="28">AA7-Q7</f>
        <v>-72</v>
      </c>
      <c r="AF7" s="57">
        <f t="shared" ref="AF7" si="29">J7-L7</f>
        <v>20</v>
      </c>
      <c r="AG7" s="57">
        <f t="shared" ref="AG7" si="30">K7-M7</f>
        <v>1440</v>
      </c>
      <c r="AH7" s="57">
        <f t="shared" ref="AH7" si="31">$Q7*J7-K7</f>
        <v>0</v>
      </c>
      <c r="AI7" s="57">
        <f t="shared" ref="AI7" si="32">$Q7*L7-M7</f>
        <v>0</v>
      </c>
      <c r="AJ7" s="40">
        <f t="shared" ref="AJ7" si="33">AB7-AA7</f>
        <v>0</v>
      </c>
      <c r="AK7" s="57">
        <f t="shared" si="11"/>
        <v>29</v>
      </c>
      <c r="AL7" s="57">
        <f t="shared" si="12"/>
        <v>43</v>
      </c>
      <c r="AM7" s="58">
        <f t="shared" si="13"/>
        <v>7</v>
      </c>
      <c r="AN7" s="58">
        <f t="shared" si="14"/>
        <v>12</v>
      </c>
      <c r="AO7" s="59">
        <f t="shared" ref="AO7" si="34">SUM(AK7:AN7)-S7</f>
        <v>11</v>
      </c>
      <c r="AP7" s="60">
        <f t="shared" ref="AP7" si="35">Q7/144-P7</f>
        <v>0</v>
      </c>
      <c r="AQ7" s="41" t="str">
        <f t="shared" ref="AQ7" si="36">TEXT(N7,"ДДДД")</f>
        <v>суббота</v>
      </c>
    </row>
    <row r="8" spans="1:43" ht="94.5" x14ac:dyDescent="0.25">
      <c r="A8" s="12" t="s">
        <v>11</v>
      </c>
      <c r="B8" s="11" t="s">
        <v>114</v>
      </c>
      <c r="C8" s="12" t="s">
        <v>28</v>
      </c>
      <c r="D8" s="12" t="str">
        <f>VLOOKUP(E8,Список!$A$1:$B$5,2,FALSE)</f>
        <v>Повышение квалификации</v>
      </c>
      <c r="E8" s="12" t="str">
        <f>IF(Q8&lt;36,Список!$A$1,IF(Q8&lt;72,Список!$A$2,IF(Q8&lt;100,Список!$A$3,IF(Q8&lt;250,Список!$A$4,IF(Q8&gt;250,Список!$A$5,"проверь список")))))</f>
        <v>Повышение квалификации от 72 до 100 часов</v>
      </c>
      <c r="F8" s="39" t="s">
        <v>71</v>
      </c>
      <c r="G8" s="52" t="s">
        <v>143</v>
      </c>
      <c r="H8" s="39" t="s">
        <v>41</v>
      </c>
      <c r="I8" s="53" t="s">
        <v>148</v>
      </c>
      <c r="J8" s="16">
        <v>10</v>
      </c>
      <c r="K8" s="40">
        <f t="shared" ref="K8" si="37">J8*Q8</f>
        <v>720</v>
      </c>
      <c r="L8" s="40">
        <f t="shared" ref="L8" si="38">Z8</f>
        <v>0</v>
      </c>
      <c r="M8" s="40">
        <f t="shared" ref="M8" si="39">L8*AA8</f>
        <v>0</v>
      </c>
      <c r="N8" s="41"/>
      <c r="O8" s="42" t="str">
        <f t="shared" ref="O8" si="40">IFERROR(INT((MONTH(N8)+2)/3)&amp;"кв. "&amp;YEAR(N8),"по мере комплектования групп")</f>
        <v>1кв. 1900</v>
      </c>
      <c r="P8" s="43">
        <f t="shared" si="2"/>
        <v>0.5</v>
      </c>
      <c r="Q8" s="47">
        <v>72</v>
      </c>
      <c r="R8" s="47">
        <v>1</v>
      </c>
      <c r="S8" s="47">
        <v>79</v>
      </c>
      <c r="T8" s="40" t="s">
        <v>110</v>
      </c>
      <c r="U8" s="42" t="str">
        <f t="shared" ref="U8" ca="1" si="41">IF($I$1&gt;N8,"Проверить была ли Публикация",IF(($I$1+5)&lt;N8,"Будет","НУЖНО ОПУБЛИКОВАТЬ"))</f>
        <v>Проверить была ли Публикация</v>
      </c>
      <c r="V8" s="41"/>
      <c r="W8" s="54"/>
      <c r="X8" s="55"/>
      <c r="Y8" s="47"/>
      <c r="Z8" s="47"/>
      <c r="AA8" s="47"/>
      <c r="AB8" s="47"/>
      <c r="AC8" s="56">
        <f t="shared" ref="AC8" si="42">Z8-J8</f>
        <v>-10</v>
      </c>
      <c r="AD8" s="56">
        <f t="shared" ref="AD8" si="43">V8-N8</f>
        <v>0</v>
      </c>
      <c r="AE8" s="56">
        <f t="shared" ref="AE8" si="44">AA8-Q8</f>
        <v>-72</v>
      </c>
      <c r="AF8" s="57">
        <f t="shared" ref="AF8" si="45">J8-L8</f>
        <v>10</v>
      </c>
      <c r="AG8" s="57">
        <f t="shared" ref="AG8" si="46">K8-M8</f>
        <v>720</v>
      </c>
      <c r="AH8" s="57">
        <f t="shared" ref="AH8" si="47">$Q8*J8-K8</f>
        <v>0</v>
      </c>
      <c r="AI8" s="57">
        <f t="shared" ref="AI8" si="48">$Q8*L8-M8</f>
        <v>0</v>
      </c>
      <c r="AJ8" s="40">
        <f t="shared" ref="AJ8" si="49">AB8-AA8</f>
        <v>0</v>
      </c>
      <c r="AK8" s="57">
        <f t="shared" si="11"/>
        <v>29</v>
      </c>
      <c r="AL8" s="57">
        <f t="shared" si="12"/>
        <v>43</v>
      </c>
      <c r="AM8" s="58">
        <f t="shared" si="13"/>
        <v>7</v>
      </c>
      <c r="AN8" s="58">
        <f t="shared" si="14"/>
        <v>12</v>
      </c>
      <c r="AO8" s="59">
        <f t="shared" ref="AO8" si="50">SUM(AK8:AN8)-S8</f>
        <v>12</v>
      </c>
      <c r="AP8" s="60">
        <f t="shared" ref="AP8" si="51">Q8/144-P8</f>
        <v>0</v>
      </c>
      <c r="AQ8" s="41" t="str">
        <f t="shared" ref="AQ8" si="52">TEXT(N8,"ДДДД")</f>
        <v>суббота</v>
      </c>
    </row>
    <row r="9" spans="1:43" ht="94.5" x14ac:dyDescent="0.25">
      <c r="A9" s="12" t="s">
        <v>11</v>
      </c>
      <c r="B9" s="11" t="s">
        <v>141</v>
      </c>
      <c r="C9" s="12" t="s">
        <v>28</v>
      </c>
      <c r="D9" s="12" t="str">
        <f>VLOOKUP(E9,Список!$A$1:$B$5,2,FALSE)</f>
        <v>Повышение квалификации</v>
      </c>
      <c r="E9" s="12" t="str">
        <f>IF(Q9&lt;36,Список!$A$1,IF(Q9&lt;72,Список!$A$2,IF(Q9&lt;100,Список!$A$3,IF(Q9&lt;250,Список!$A$4,IF(Q9&gt;250,Список!$A$5,"проверь список")))))</f>
        <v>Повышение квалификации от 36 до 72 часов</v>
      </c>
      <c r="F9" s="39" t="s">
        <v>144</v>
      </c>
      <c r="G9" s="52" t="s">
        <v>142</v>
      </c>
      <c r="H9" s="39" t="s">
        <v>40</v>
      </c>
      <c r="I9" s="53" t="s">
        <v>147</v>
      </c>
      <c r="J9" s="16">
        <v>12</v>
      </c>
      <c r="K9" s="40">
        <f t="shared" ref="K9" si="53">J9*Q9</f>
        <v>564</v>
      </c>
      <c r="L9" s="40">
        <f t="shared" ref="L9" si="54">Z9</f>
        <v>0</v>
      </c>
      <c r="M9" s="40">
        <f t="shared" ref="M9" si="55">L9*AA9</f>
        <v>0</v>
      </c>
      <c r="N9" s="41"/>
      <c r="O9" s="42" t="str">
        <f t="shared" ref="O9" si="56">IFERROR(INT((MONTH(N9)+2)/3)&amp;"кв. "&amp;YEAR(N9),"по мере комплектования групп")</f>
        <v>1кв. 1900</v>
      </c>
      <c r="P9" s="43">
        <f t="shared" si="2"/>
        <v>0.3263888888888889</v>
      </c>
      <c r="Q9" s="47">
        <v>47</v>
      </c>
      <c r="R9" s="47">
        <v>1</v>
      </c>
      <c r="S9" s="47">
        <v>57</v>
      </c>
      <c r="T9" s="40" t="s">
        <v>110</v>
      </c>
      <c r="U9" s="42" t="str">
        <f t="shared" ref="U9" ca="1" si="57">IF($I$1&gt;N9,"Проверить была ли Публикация",IF(($I$1+5)&lt;N9,"Будет","НУЖНО ОПУБЛИКОВАТЬ"))</f>
        <v>Проверить была ли Публикация</v>
      </c>
      <c r="V9" s="41"/>
      <c r="W9" s="54"/>
      <c r="X9" s="55"/>
      <c r="Y9" s="47"/>
      <c r="Z9" s="47"/>
      <c r="AA9" s="47"/>
      <c r="AB9" s="47"/>
      <c r="AC9" s="56">
        <f t="shared" ref="AC9" si="58">Z9-J9</f>
        <v>-12</v>
      </c>
      <c r="AD9" s="56">
        <f t="shared" ref="AD9" si="59">V9-N9</f>
        <v>0</v>
      </c>
      <c r="AE9" s="56">
        <f t="shared" ref="AE9" si="60">AA9-Q9</f>
        <v>-47</v>
      </c>
      <c r="AF9" s="57">
        <f t="shared" ref="AF9" si="61">J9-L9</f>
        <v>12</v>
      </c>
      <c r="AG9" s="57">
        <f t="shared" ref="AG9" si="62">K9-M9</f>
        <v>564</v>
      </c>
      <c r="AH9" s="57">
        <f t="shared" ref="AH9" si="63">$Q9*J9-K9</f>
        <v>0</v>
      </c>
      <c r="AI9" s="57">
        <f t="shared" ref="AI9" si="64">$Q9*L9-M9</f>
        <v>0</v>
      </c>
      <c r="AJ9" s="40">
        <f t="shared" ref="AJ9" si="65">AB9-AA9</f>
        <v>0</v>
      </c>
      <c r="AK9" s="57">
        <f t="shared" si="11"/>
        <v>19</v>
      </c>
      <c r="AL9" s="57">
        <f t="shared" si="12"/>
        <v>28</v>
      </c>
      <c r="AM9" s="58">
        <f t="shared" si="13"/>
        <v>5</v>
      </c>
      <c r="AN9" s="58">
        <f t="shared" si="14"/>
        <v>12</v>
      </c>
      <c r="AO9" s="59">
        <f t="shared" ref="AO9" si="66">SUM(AK9:AN9)-S9</f>
        <v>7</v>
      </c>
      <c r="AP9" s="60">
        <f t="shared" ref="AP9" si="67">Q9/144-P9</f>
        <v>0</v>
      </c>
      <c r="AQ9" s="41" t="str">
        <f t="shared" ref="AQ9" si="68">TEXT(N9,"ДДДД")</f>
        <v>суббота</v>
      </c>
    </row>
    <row r="10" spans="1:43" ht="94.5" x14ac:dyDescent="0.25">
      <c r="A10" s="12" t="s">
        <v>11</v>
      </c>
      <c r="B10" s="11" t="s">
        <v>84</v>
      </c>
      <c r="C10" s="12" t="s">
        <v>28</v>
      </c>
      <c r="D10" s="12" t="str">
        <f>VLOOKUP(E10,Список!$A$1:$B$5,2,FALSE)</f>
        <v>Повышение квалификации</v>
      </c>
      <c r="E10" s="12" t="str">
        <f>IF(Q10&lt;36,Список!$A$1,IF(Q10&lt;72,Список!$A$2,IF(Q10&lt;100,Список!$A$3,IF(Q10&lt;250,Список!$A$4,IF(Q10&gt;250,Список!$A$5,"проверь список")))))</f>
        <v>Повышение квалификации от 72 до 100 часов</v>
      </c>
      <c r="F10" s="39" t="s">
        <v>70</v>
      </c>
      <c r="G10" s="52" t="s">
        <v>149</v>
      </c>
      <c r="H10" s="39" t="s">
        <v>41</v>
      </c>
      <c r="I10" s="53" t="s">
        <v>150</v>
      </c>
      <c r="J10" s="16">
        <v>10</v>
      </c>
      <c r="K10" s="40">
        <f t="shared" ref="K10" si="69">J10*Q10</f>
        <v>720</v>
      </c>
      <c r="L10" s="40">
        <f t="shared" ref="L10" si="70">Z10</f>
        <v>0</v>
      </c>
      <c r="M10" s="40">
        <f t="shared" ref="M10" si="71">L10*AA10</f>
        <v>0</v>
      </c>
      <c r="N10" s="41"/>
      <c r="O10" s="42" t="str">
        <f t="shared" ref="O10" si="72">IFERROR(INT((MONTH(N10)+2)/3)&amp;"кв. "&amp;YEAR(N10),"по мере комплектования групп")</f>
        <v>1кв. 1900</v>
      </c>
      <c r="P10" s="43">
        <f t="shared" si="2"/>
        <v>0.5</v>
      </c>
      <c r="Q10" s="47">
        <v>72</v>
      </c>
      <c r="R10" s="47">
        <v>1</v>
      </c>
      <c r="S10" s="47">
        <v>77</v>
      </c>
      <c r="T10" s="40" t="s">
        <v>110</v>
      </c>
      <c r="U10" s="42" t="str">
        <f t="shared" ref="U10" ca="1" si="73">IF($I$1&gt;N10,"Проверить была ли Публикация",IF(($I$1+5)&lt;N10,"Будет","НУЖНО ОПУБЛИКОВАТЬ"))</f>
        <v>Проверить была ли Публикация</v>
      </c>
      <c r="V10" s="41"/>
      <c r="W10" s="54"/>
      <c r="X10" s="55"/>
      <c r="Y10" s="47"/>
      <c r="Z10" s="47"/>
      <c r="AA10" s="47"/>
      <c r="AB10" s="47"/>
      <c r="AC10" s="56">
        <f t="shared" ref="AC10" si="74">Z10-J10</f>
        <v>-10</v>
      </c>
      <c r="AD10" s="56">
        <f t="shared" ref="AD10" si="75">V10-N10</f>
        <v>0</v>
      </c>
      <c r="AE10" s="56">
        <f t="shared" ref="AE10" si="76">AA10-Q10</f>
        <v>-72</v>
      </c>
      <c r="AF10" s="57">
        <f t="shared" ref="AF10" si="77">J10-L10</f>
        <v>10</v>
      </c>
      <c r="AG10" s="57">
        <f t="shared" ref="AG10" si="78">K10-M10</f>
        <v>720</v>
      </c>
      <c r="AH10" s="57">
        <f t="shared" ref="AH10" si="79">$Q10*J10-K10</f>
        <v>0</v>
      </c>
      <c r="AI10" s="57">
        <f t="shared" ref="AI10" si="80">$Q10*L10-M10</f>
        <v>0</v>
      </c>
      <c r="AJ10" s="40">
        <f t="shared" ref="AJ10" si="81">AB10-AA10</f>
        <v>0</v>
      </c>
      <c r="AK10" s="57">
        <f t="shared" si="11"/>
        <v>29</v>
      </c>
      <c r="AL10" s="57">
        <f t="shared" si="12"/>
        <v>43</v>
      </c>
      <c r="AM10" s="58">
        <f t="shared" si="13"/>
        <v>7</v>
      </c>
      <c r="AN10" s="58">
        <f t="shared" si="14"/>
        <v>12</v>
      </c>
      <c r="AO10" s="59">
        <f t="shared" ref="AO10" si="82">SUM(AK10:AN10)-S10</f>
        <v>14</v>
      </c>
      <c r="AP10" s="60">
        <f t="shared" ref="AP10" si="83">Q10/144-P10</f>
        <v>0</v>
      </c>
      <c r="AQ10" s="41" t="str">
        <f t="shared" ref="AQ10" si="84">TEXT(N10,"ДДДД")</f>
        <v>суббота</v>
      </c>
    </row>
    <row r="11" spans="1:43" ht="94.5" x14ac:dyDescent="0.25">
      <c r="A11" s="12" t="s">
        <v>11</v>
      </c>
      <c r="B11" s="11" t="s">
        <v>100</v>
      </c>
      <c r="C11" s="12" t="s">
        <v>28</v>
      </c>
      <c r="D11" s="12" t="str">
        <f>VLOOKUP(E11,Список!$A$1:$B$5,2,FALSE)</f>
        <v>Повышение квалификации</v>
      </c>
      <c r="E11" s="12" t="str">
        <f>IF(Q11&lt;36,Список!$A$1,IF(Q11&lt;72,Список!$A$2,IF(Q11&lt;100,Список!$A$3,IF(Q11&lt;250,Список!$A$4,IF(Q11&gt;250,Список!$A$5,"проверь список")))))</f>
        <v>Повышение квалификации от 36 до 72 часов</v>
      </c>
      <c r="F11" s="39" t="s">
        <v>71</v>
      </c>
      <c r="G11" s="52" t="s">
        <v>151</v>
      </c>
      <c r="H11" s="39" t="s">
        <v>41</v>
      </c>
      <c r="I11" s="53" t="s">
        <v>24</v>
      </c>
      <c r="J11" s="16">
        <v>10</v>
      </c>
      <c r="K11" s="40">
        <f t="shared" ref="K11" si="85">J11*Q11</f>
        <v>360</v>
      </c>
      <c r="L11" s="40">
        <f t="shared" ref="L11" si="86">Z11</f>
        <v>0</v>
      </c>
      <c r="M11" s="40">
        <f t="shared" ref="M11" si="87">L11*AA11</f>
        <v>0</v>
      </c>
      <c r="N11" s="41"/>
      <c r="O11" s="42" t="str">
        <f t="shared" ref="O11" si="88">IFERROR(INT((MONTH(N11)+2)/3)&amp;"кв. "&amp;YEAR(N11),"по мере комплектования групп")</f>
        <v>1кв. 1900</v>
      </c>
      <c r="P11" s="43">
        <f t="shared" si="2"/>
        <v>0.25</v>
      </c>
      <c r="Q11" s="47">
        <v>36</v>
      </c>
      <c r="R11" s="47">
        <v>1</v>
      </c>
      <c r="S11" s="47">
        <v>44</v>
      </c>
      <c r="T11" s="40" t="s">
        <v>110</v>
      </c>
      <c r="U11" s="42" t="str">
        <f t="shared" ref="U11" ca="1" si="89">IF($I$1&gt;N11,"Проверить была ли Публикация",IF(($I$1+5)&lt;N11,"Будет","НУЖНО ОПУБЛИКОВАТЬ"))</f>
        <v>Проверить была ли Публикация</v>
      </c>
      <c r="V11" s="41"/>
      <c r="W11" s="54"/>
      <c r="X11" s="55"/>
      <c r="Y11" s="47"/>
      <c r="Z11" s="47"/>
      <c r="AA11" s="47"/>
      <c r="AB11" s="47"/>
      <c r="AC11" s="56">
        <f t="shared" ref="AC11" si="90">Z11-J11</f>
        <v>-10</v>
      </c>
      <c r="AD11" s="56">
        <f t="shared" ref="AD11" si="91">V11-N11</f>
        <v>0</v>
      </c>
      <c r="AE11" s="56">
        <f t="shared" ref="AE11" si="92">AA11-Q11</f>
        <v>-36</v>
      </c>
      <c r="AF11" s="57">
        <f t="shared" ref="AF11" si="93">J11-L11</f>
        <v>10</v>
      </c>
      <c r="AG11" s="57">
        <f t="shared" ref="AG11" si="94">K11-M11</f>
        <v>360</v>
      </c>
      <c r="AH11" s="57">
        <f t="shared" ref="AH11" si="95">$Q11*J11-K11</f>
        <v>0</v>
      </c>
      <c r="AI11" s="57">
        <f t="shared" ref="AI11" si="96">$Q11*L11-M11</f>
        <v>0</v>
      </c>
      <c r="AJ11" s="40">
        <f t="shared" ref="AJ11" si="97">AB11-AA11</f>
        <v>0</v>
      </c>
      <c r="AK11" s="57">
        <f t="shared" si="11"/>
        <v>14</v>
      </c>
      <c r="AL11" s="57">
        <f t="shared" si="12"/>
        <v>22</v>
      </c>
      <c r="AM11" s="58">
        <f t="shared" si="13"/>
        <v>4</v>
      </c>
      <c r="AN11" s="58">
        <f t="shared" si="14"/>
        <v>12</v>
      </c>
      <c r="AO11" s="59">
        <f t="shared" ref="AO11" si="98">SUM(AK11:AN11)-S11</f>
        <v>8</v>
      </c>
      <c r="AP11" s="60">
        <f t="shared" ref="AP11" si="99">Q11/144-P11</f>
        <v>0</v>
      </c>
      <c r="AQ11" s="41" t="str">
        <f t="shared" ref="AQ11" si="100">TEXT(N11,"ДДДД")</f>
        <v>суббота</v>
      </c>
    </row>
    <row r="12" spans="1:43" ht="105.75" customHeight="1" x14ac:dyDescent="0.25">
      <c r="A12" s="12" t="s">
        <v>11</v>
      </c>
      <c r="B12" s="11" t="s">
        <v>152</v>
      </c>
      <c r="C12" s="12" t="s">
        <v>28</v>
      </c>
      <c r="D12" s="12" t="str">
        <f>VLOOKUP(E12,Список!$A$1:$B$5,2,FALSE)</f>
        <v>Повышение квалификации</v>
      </c>
      <c r="E12" s="12" t="str">
        <f>IF(Q12&lt;36,Список!$A$1,IF(Q12&lt;72,Список!$A$2,IF(Q12&lt;100,Список!$A$3,IF(Q12&lt;250,Список!$A$4,IF(Q12&gt;250,Список!$A$5,"проверь список")))))</f>
        <v>Повышение квалификации от 72 до 100 часов</v>
      </c>
      <c r="F12" s="39" t="s">
        <v>70</v>
      </c>
      <c r="G12" s="89" t="s">
        <v>153</v>
      </c>
      <c r="H12" s="39" t="s">
        <v>41</v>
      </c>
      <c r="I12" s="53" t="s">
        <v>150</v>
      </c>
      <c r="J12" s="16">
        <v>10</v>
      </c>
      <c r="K12" s="40">
        <f t="shared" ref="K12" si="101">J12*Q12</f>
        <v>720</v>
      </c>
      <c r="L12" s="40">
        <f t="shared" ref="L12" si="102">Z12</f>
        <v>0</v>
      </c>
      <c r="M12" s="40">
        <f t="shared" ref="M12" si="103">L12*AA12</f>
        <v>0</v>
      </c>
      <c r="N12" s="41">
        <v>44958</v>
      </c>
      <c r="O12" s="42" t="str">
        <f t="shared" ref="O12" si="104">IFERROR(INT((MONTH(N12)+2)/3)&amp;"кв. "&amp;YEAR(N12),"по мере комплектования групп")</f>
        <v>1кв. 2023</v>
      </c>
      <c r="P12" s="43">
        <f t="shared" si="2"/>
        <v>0.5</v>
      </c>
      <c r="Q12" s="47">
        <v>72</v>
      </c>
      <c r="R12" s="47">
        <v>1</v>
      </c>
      <c r="S12" s="47">
        <v>79</v>
      </c>
      <c r="T12" s="40" t="s">
        <v>110</v>
      </c>
      <c r="U12" s="42" t="str">
        <f t="shared" ref="U12" ca="1" si="105">IF($I$1&gt;N12,"Проверить была ли Публикация",IF(($I$1+5)&lt;N12,"Будет","НУЖНО ОПУБЛИКОВАТЬ"))</f>
        <v>НУЖНО ОПУБЛИКОВАТЬ</v>
      </c>
      <c r="V12" s="41"/>
      <c r="W12" s="54"/>
      <c r="X12" s="55"/>
      <c r="Y12" s="47"/>
      <c r="Z12" s="47"/>
      <c r="AA12" s="47"/>
      <c r="AB12" s="47"/>
      <c r="AC12" s="56">
        <f t="shared" ref="AC12" si="106">Z12-J12</f>
        <v>-10</v>
      </c>
      <c r="AD12" s="56">
        <f t="shared" ref="AD12" si="107">V12-N12</f>
        <v>-44958</v>
      </c>
      <c r="AE12" s="56">
        <f t="shared" ref="AE12" si="108">AA12-Q12</f>
        <v>-72</v>
      </c>
      <c r="AF12" s="57">
        <f t="shared" ref="AF12" si="109">J12-L12</f>
        <v>10</v>
      </c>
      <c r="AG12" s="57">
        <f t="shared" ref="AG12" si="110">K12-M12</f>
        <v>720</v>
      </c>
      <c r="AH12" s="57">
        <f t="shared" ref="AH12" si="111">$Q12*J12-K12</f>
        <v>0</v>
      </c>
      <c r="AI12" s="57">
        <f t="shared" ref="AI12" si="112">$Q12*L12-M12</f>
        <v>0</v>
      </c>
      <c r="AJ12" s="40">
        <f t="shared" ref="AJ12" si="113">AB12-AA12</f>
        <v>0</v>
      </c>
      <c r="AK12" s="57">
        <f t="shared" si="11"/>
        <v>29</v>
      </c>
      <c r="AL12" s="57">
        <f t="shared" si="12"/>
        <v>43</v>
      </c>
      <c r="AM12" s="58">
        <f t="shared" si="13"/>
        <v>7</v>
      </c>
      <c r="AN12" s="58">
        <f t="shared" si="14"/>
        <v>12</v>
      </c>
      <c r="AO12" s="59">
        <f t="shared" ref="AO12" si="114">SUM(AK12:AN12)-S12</f>
        <v>12</v>
      </c>
      <c r="AP12" s="60">
        <f t="shared" ref="AP12" si="115">Q12/144-P12</f>
        <v>0</v>
      </c>
      <c r="AQ12" s="41" t="str">
        <f t="shared" ref="AQ12" si="116">TEXT(N12,"ДДДД")</f>
        <v>среда</v>
      </c>
    </row>
    <row r="13" spans="1:43" ht="77.25" customHeight="1" x14ac:dyDescent="0.25">
      <c r="A13" s="12" t="s">
        <v>11</v>
      </c>
      <c r="B13" s="11" t="s">
        <v>155</v>
      </c>
      <c r="C13" s="12" t="s">
        <v>28</v>
      </c>
      <c r="D13" s="12" t="str">
        <f>VLOOKUP(E13,Список!$A$1:$B$5,2,FALSE)</f>
        <v>Повышение квалификации</v>
      </c>
      <c r="E13" s="12" t="str">
        <f>IF(Q13&lt;36,Список!$A$1,IF(Q13&lt;72,Список!$A$2,IF(Q13&lt;100,Список!$A$3,IF(Q13&lt;250,Список!$A$4,IF(Q13&gt;250,Список!$A$5,"проверь список")))))</f>
        <v>Повышение квалификации от 36 до 72 часов</v>
      </c>
      <c r="F13" s="39" t="s">
        <v>4</v>
      </c>
      <c r="G13" s="52" t="s">
        <v>154</v>
      </c>
      <c r="H13" s="39" t="s">
        <v>40</v>
      </c>
      <c r="I13" s="53" t="s">
        <v>147</v>
      </c>
      <c r="J13" s="16">
        <v>12</v>
      </c>
      <c r="K13" s="40">
        <f t="shared" ref="K13" si="117">J13*Q13</f>
        <v>564</v>
      </c>
      <c r="L13" s="40">
        <f t="shared" ref="L13" si="118">Z13</f>
        <v>0</v>
      </c>
      <c r="M13" s="40">
        <f t="shared" ref="M13" si="119">L13*AA13</f>
        <v>0</v>
      </c>
      <c r="N13" s="41">
        <v>44958</v>
      </c>
      <c r="O13" s="42" t="str">
        <f t="shared" ref="O13" si="120">IFERROR(INT((MONTH(N13)+2)/3)&amp;"кв. "&amp;YEAR(N13),"по мере комплектования групп")</f>
        <v>1кв. 2023</v>
      </c>
      <c r="P13" s="43">
        <f t="shared" si="2"/>
        <v>0.3263888888888889</v>
      </c>
      <c r="Q13" s="47">
        <v>47</v>
      </c>
      <c r="R13" s="47">
        <v>1</v>
      </c>
      <c r="S13" s="47">
        <v>57</v>
      </c>
      <c r="T13" s="40" t="s">
        <v>110</v>
      </c>
      <c r="U13" s="42" t="str">
        <f t="shared" ref="U13" ca="1" si="121">IF($I$1&gt;N13,"Проверить была ли Публикация",IF(($I$1+5)&lt;N13,"Будет","НУЖНО ОПУБЛИКОВАТЬ"))</f>
        <v>НУЖНО ОПУБЛИКОВАТЬ</v>
      </c>
      <c r="V13" s="41"/>
      <c r="W13" s="54"/>
      <c r="X13" s="55"/>
      <c r="Y13" s="47"/>
      <c r="Z13" s="47"/>
      <c r="AA13" s="47"/>
      <c r="AB13" s="47"/>
      <c r="AC13" s="56">
        <f t="shared" ref="AC13" si="122">Z13-J13</f>
        <v>-12</v>
      </c>
      <c r="AD13" s="56">
        <f t="shared" ref="AD13" si="123">V13-N13</f>
        <v>-44958</v>
      </c>
      <c r="AE13" s="56">
        <f t="shared" ref="AE13" si="124">AA13-Q13</f>
        <v>-47</v>
      </c>
      <c r="AF13" s="57">
        <f t="shared" ref="AF13" si="125">J13-L13</f>
        <v>12</v>
      </c>
      <c r="AG13" s="57">
        <f t="shared" ref="AG13" si="126">K13-M13</f>
        <v>564</v>
      </c>
      <c r="AH13" s="57">
        <f t="shared" ref="AH13" si="127">$Q13*J13-K13</f>
        <v>0</v>
      </c>
      <c r="AI13" s="57">
        <f t="shared" ref="AI13" si="128">$Q13*L13-M13</f>
        <v>0</v>
      </c>
      <c r="AJ13" s="40">
        <f t="shared" ref="AJ13" si="129">AB13-AA13</f>
        <v>0</v>
      </c>
      <c r="AK13" s="57">
        <f t="shared" si="11"/>
        <v>19</v>
      </c>
      <c r="AL13" s="57">
        <f t="shared" si="12"/>
        <v>28</v>
      </c>
      <c r="AM13" s="58">
        <f t="shared" si="13"/>
        <v>5</v>
      </c>
      <c r="AN13" s="58">
        <f t="shared" si="14"/>
        <v>12</v>
      </c>
      <c r="AO13" s="59">
        <f t="shared" ref="AO13" si="130">SUM(AK13:AN13)-S13</f>
        <v>7</v>
      </c>
      <c r="AP13" s="60">
        <f t="shared" ref="AP13" si="131">Q13/144-P13</f>
        <v>0</v>
      </c>
      <c r="AQ13" s="41" t="str">
        <f t="shared" ref="AQ13" si="132">TEXT(N13,"ДДДД")</f>
        <v>среда</v>
      </c>
    </row>
    <row r="14" spans="1:43" ht="90.75" customHeight="1" x14ac:dyDescent="0.25">
      <c r="A14" s="12" t="s">
        <v>11</v>
      </c>
      <c r="B14" s="11" t="s">
        <v>156</v>
      </c>
      <c r="C14" s="12" t="s">
        <v>28</v>
      </c>
      <c r="D14" s="12" t="str">
        <f>VLOOKUP(E14,Список!$A$1:$B$5,2,FALSE)</f>
        <v>Повышение квалификации</v>
      </c>
      <c r="E14" s="12" t="str">
        <f>IF(Q14&lt;36,Список!$A$1,IF(Q14&lt;72,Список!$A$2,IF(Q14&lt;100,Список!$A$3,IF(Q14&lt;250,Список!$A$4,IF(Q14&gt;250,Список!$A$5,"проверь список")))))</f>
        <v>Повышение квалификации от 36 до 72 часов</v>
      </c>
      <c r="F14" s="39" t="s">
        <v>5</v>
      </c>
      <c r="G14" s="52" t="s">
        <v>159</v>
      </c>
      <c r="H14" s="39" t="s">
        <v>40</v>
      </c>
      <c r="I14" s="53" t="s">
        <v>147</v>
      </c>
      <c r="J14" s="16">
        <v>12</v>
      </c>
      <c r="K14" s="40">
        <f t="shared" ref="K14" si="133">J14*Q14</f>
        <v>564</v>
      </c>
      <c r="L14" s="40">
        <f t="shared" ref="L14" si="134">Z14</f>
        <v>0</v>
      </c>
      <c r="M14" s="40">
        <f t="shared" ref="M14" si="135">L14*AA14</f>
        <v>0</v>
      </c>
      <c r="N14" s="41">
        <v>44970</v>
      </c>
      <c r="O14" s="42" t="str">
        <f t="shared" ref="O14" si="136">IFERROR(INT((MONTH(N14)+2)/3)&amp;"кв. "&amp;YEAR(N14),"по мере комплектования групп")</f>
        <v>1кв. 2023</v>
      </c>
      <c r="P14" s="43">
        <f t="shared" si="2"/>
        <v>0.3263888888888889</v>
      </c>
      <c r="Q14" s="47">
        <v>47</v>
      </c>
      <c r="R14" s="47">
        <v>1</v>
      </c>
      <c r="S14" s="47">
        <v>57</v>
      </c>
      <c r="T14" s="40" t="s">
        <v>110</v>
      </c>
      <c r="U14" s="42" t="str">
        <f t="shared" ref="U14" ca="1" si="137">IF($I$1&gt;N14,"Проверить была ли Публикация",IF(($I$1+5)&lt;N14,"Будет","НУЖНО ОПУБЛИКОВАТЬ"))</f>
        <v>Будет</v>
      </c>
      <c r="V14" s="41"/>
      <c r="W14" s="54"/>
      <c r="X14" s="55"/>
      <c r="Y14" s="47"/>
      <c r="Z14" s="47"/>
      <c r="AA14" s="47"/>
      <c r="AB14" s="47"/>
      <c r="AC14" s="56">
        <f t="shared" ref="AC14" si="138">Z14-J14</f>
        <v>-12</v>
      </c>
      <c r="AD14" s="56">
        <f t="shared" ref="AD14" si="139">V14-N14</f>
        <v>-44970</v>
      </c>
      <c r="AE14" s="56">
        <f t="shared" ref="AE14" si="140">AA14-Q14</f>
        <v>-47</v>
      </c>
      <c r="AF14" s="57">
        <f t="shared" ref="AF14" si="141">J14-L14</f>
        <v>12</v>
      </c>
      <c r="AG14" s="57">
        <f t="shared" ref="AG14" si="142">K14-M14</f>
        <v>564</v>
      </c>
      <c r="AH14" s="57">
        <f t="shared" ref="AH14" si="143">$Q14*J14-K14</f>
        <v>0</v>
      </c>
      <c r="AI14" s="57">
        <f t="shared" ref="AI14" si="144">$Q14*L14-M14</f>
        <v>0</v>
      </c>
      <c r="AJ14" s="40">
        <f t="shared" ref="AJ14" si="145">AB14-AA14</f>
        <v>0</v>
      </c>
      <c r="AK14" s="57">
        <f t="shared" si="11"/>
        <v>19</v>
      </c>
      <c r="AL14" s="57">
        <f t="shared" si="12"/>
        <v>28</v>
      </c>
      <c r="AM14" s="58">
        <f t="shared" si="13"/>
        <v>5</v>
      </c>
      <c r="AN14" s="58">
        <f t="shared" si="14"/>
        <v>12</v>
      </c>
      <c r="AO14" s="59">
        <f t="shared" ref="AO14" si="146">SUM(AK14:AN14)-S14</f>
        <v>7</v>
      </c>
      <c r="AP14" s="60">
        <f t="shared" ref="AP14" si="147">Q14/144-P14</f>
        <v>0</v>
      </c>
      <c r="AQ14" s="41" t="str">
        <f t="shared" ref="AQ14" si="148">TEXT(N14,"ДДДД")</f>
        <v>понедельник</v>
      </c>
    </row>
    <row r="15" spans="1:43" ht="94.5" x14ac:dyDescent="0.25">
      <c r="A15" s="12" t="s">
        <v>11</v>
      </c>
      <c r="B15" s="11" t="s">
        <v>85</v>
      </c>
      <c r="C15" s="12" t="s">
        <v>28</v>
      </c>
      <c r="D15" s="12" t="str">
        <f>VLOOKUP(E15,Список!$A$1:$B$5,2,FALSE)</f>
        <v>Повышение квалификации</v>
      </c>
      <c r="E15" s="12" t="str">
        <f>IF(Q15&lt;36,Список!$A$1,IF(Q15&lt;72,Список!$A$2,IF(Q15&lt;100,Список!$A$3,IF(Q15&lt;250,Список!$A$4,IF(Q15&gt;250,Список!$A$5,"проверь список")))))</f>
        <v>Повышение квалификации от 36 до 72 часов</v>
      </c>
      <c r="F15" s="39" t="s">
        <v>70</v>
      </c>
      <c r="G15" s="90" t="s">
        <v>158</v>
      </c>
      <c r="H15" s="39" t="s">
        <v>41</v>
      </c>
      <c r="I15" s="53" t="s">
        <v>150</v>
      </c>
      <c r="J15" s="16">
        <v>7</v>
      </c>
      <c r="K15" s="40">
        <f t="shared" ref="K15" si="149">J15*Q15</f>
        <v>252</v>
      </c>
      <c r="L15" s="40">
        <f t="shared" ref="L15" si="150">Z15</f>
        <v>0</v>
      </c>
      <c r="M15" s="40">
        <f t="shared" ref="M15" si="151">L15*AA15</f>
        <v>0</v>
      </c>
      <c r="N15" s="41">
        <v>44986</v>
      </c>
      <c r="O15" s="42" t="str">
        <f t="shared" ref="O15" si="152">IFERROR(INT((MONTH(N15)+2)/3)&amp;"кв. "&amp;YEAR(N15),"по мере комплектования групп")</f>
        <v>1кв. 2023</v>
      </c>
      <c r="P15" s="43">
        <f t="shared" si="2"/>
        <v>0.25</v>
      </c>
      <c r="Q15" s="47">
        <v>36</v>
      </c>
      <c r="R15" s="47">
        <v>1</v>
      </c>
      <c r="S15" s="47">
        <v>43</v>
      </c>
      <c r="T15" s="40" t="s">
        <v>110</v>
      </c>
      <c r="U15" s="42" t="str">
        <f t="shared" ref="U15" ca="1" si="153">IF($I$1&gt;N15,"Проверить была ли Публикация",IF(($I$1+5)&lt;N15,"Будет","НУЖНО ОПУБЛИКОВАТЬ"))</f>
        <v>Будет</v>
      </c>
      <c r="V15" s="41"/>
      <c r="W15" s="54"/>
      <c r="X15" s="55"/>
      <c r="Y15" s="47"/>
      <c r="Z15" s="47"/>
      <c r="AA15" s="47"/>
      <c r="AB15" s="47"/>
      <c r="AC15" s="56">
        <f t="shared" ref="AC15" si="154">Z15-J15</f>
        <v>-7</v>
      </c>
      <c r="AD15" s="56">
        <f t="shared" ref="AD15" si="155">V15-N15</f>
        <v>-44986</v>
      </c>
      <c r="AE15" s="56">
        <f t="shared" ref="AE15" si="156">AA15-Q15</f>
        <v>-36</v>
      </c>
      <c r="AF15" s="57">
        <f t="shared" ref="AF15" si="157">J15-L15</f>
        <v>7</v>
      </c>
      <c r="AG15" s="57">
        <f t="shared" ref="AG15" si="158">K15-M15</f>
        <v>252</v>
      </c>
      <c r="AH15" s="57">
        <f t="shared" ref="AH15" si="159">$Q15*J15-K15</f>
        <v>0</v>
      </c>
      <c r="AI15" s="57">
        <f t="shared" ref="AI15" si="160">$Q15*L15-M15</f>
        <v>0</v>
      </c>
      <c r="AJ15" s="40">
        <f t="shared" ref="AJ15" si="161">AB15-AA15</f>
        <v>0</v>
      </c>
      <c r="AK15" s="57">
        <f t="shared" si="11"/>
        <v>14</v>
      </c>
      <c r="AL15" s="57">
        <f t="shared" si="12"/>
        <v>22</v>
      </c>
      <c r="AM15" s="58">
        <f t="shared" si="13"/>
        <v>4</v>
      </c>
      <c r="AN15" s="58">
        <f t="shared" si="14"/>
        <v>12</v>
      </c>
      <c r="AO15" s="59">
        <f t="shared" ref="AO15" si="162">SUM(AK15:AN15)-S15</f>
        <v>9</v>
      </c>
      <c r="AP15" s="60">
        <f t="shared" ref="AP15" si="163">Q15/144-P15</f>
        <v>0</v>
      </c>
      <c r="AQ15" s="41" t="str">
        <f t="shared" ref="AQ15" si="164">TEXT(N15,"ДДДД")</f>
        <v>среда</v>
      </c>
    </row>
    <row r="16" spans="1:43" ht="94.5" x14ac:dyDescent="0.25">
      <c r="A16" s="12" t="s">
        <v>11</v>
      </c>
      <c r="B16" s="11" t="s">
        <v>121</v>
      </c>
      <c r="C16" s="12" t="s">
        <v>28</v>
      </c>
      <c r="D16" s="12" t="str">
        <f>VLOOKUP(E16,Список!$A$1:$B$5,2,FALSE)</f>
        <v>Повышение квалификации</v>
      </c>
      <c r="E16" s="12" t="str">
        <f>IF(Q16&lt;36,Список!$A$1,IF(Q16&lt;72,Список!$A$2,IF(Q16&lt;100,Список!$A$3,IF(Q16&lt;250,Список!$A$4,IF(Q16&gt;250,Список!$A$5,"проверь список")))))</f>
        <v>Повышение квалификации от 36 до 72 часов</v>
      </c>
      <c r="F16" s="39" t="s">
        <v>5</v>
      </c>
      <c r="G16" s="90" t="s">
        <v>97</v>
      </c>
      <c r="H16" s="39" t="s">
        <v>40</v>
      </c>
      <c r="I16" s="53" t="s">
        <v>161</v>
      </c>
      <c r="J16" s="16">
        <v>12</v>
      </c>
      <c r="K16" s="40">
        <f t="shared" ref="K16" si="165">J16*Q16</f>
        <v>564</v>
      </c>
      <c r="L16" s="40">
        <f t="shared" ref="L16" si="166">Z16</f>
        <v>0</v>
      </c>
      <c r="M16" s="40">
        <f t="shared" ref="M16" si="167">L16*AA16</f>
        <v>0</v>
      </c>
      <c r="N16" s="41">
        <v>44987</v>
      </c>
      <c r="O16" s="42" t="str">
        <f t="shared" ref="O16" si="168">IFERROR(INT((MONTH(N16)+2)/3)&amp;"кв. "&amp;YEAR(N16),"по мере комплектования групп")</f>
        <v>1кв. 2023</v>
      </c>
      <c r="P16" s="43">
        <f t="shared" si="2"/>
        <v>0.3263888888888889</v>
      </c>
      <c r="Q16" s="47">
        <v>47</v>
      </c>
      <c r="R16" s="47">
        <v>1</v>
      </c>
      <c r="S16" s="47">
        <v>57</v>
      </c>
      <c r="T16" s="40" t="s">
        <v>110</v>
      </c>
      <c r="U16" s="42" t="str">
        <f t="shared" ref="U16" ca="1" si="169">IF($I$1&gt;N16,"Проверить была ли Публикация",IF(($I$1+5)&lt;N16,"Будет","НУЖНО ОПУБЛИКОВАТЬ"))</f>
        <v>Будет</v>
      </c>
      <c r="V16" s="41"/>
      <c r="W16" s="54"/>
      <c r="X16" s="55"/>
      <c r="Y16" s="47"/>
      <c r="Z16" s="47"/>
      <c r="AA16" s="47"/>
      <c r="AB16" s="47"/>
      <c r="AC16" s="56">
        <f t="shared" ref="AC16" si="170">Z16-J16</f>
        <v>-12</v>
      </c>
      <c r="AD16" s="56">
        <f t="shared" ref="AD16" si="171">V16-N16</f>
        <v>-44987</v>
      </c>
      <c r="AE16" s="56">
        <f t="shared" ref="AE16" si="172">AA16-Q16</f>
        <v>-47</v>
      </c>
      <c r="AF16" s="57">
        <f t="shared" ref="AF16" si="173">J16-L16</f>
        <v>12</v>
      </c>
      <c r="AG16" s="57">
        <f t="shared" ref="AG16" si="174">K16-M16</f>
        <v>564</v>
      </c>
      <c r="AH16" s="57">
        <f t="shared" ref="AH16" si="175">$Q16*J16-K16</f>
        <v>0</v>
      </c>
      <c r="AI16" s="57">
        <f t="shared" ref="AI16" si="176">$Q16*L16-M16</f>
        <v>0</v>
      </c>
      <c r="AJ16" s="40">
        <f t="shared" ref="AJ16" si="177">AB16-AA16</f>
        <v>0</v>
      </c>
      <c r="AK16" s="57">
        <f t="shared" si="11"/>
        <v>19</v>
      </c>
      <c r="AL16" s="57">
        <f t="shared" si="12"/>
        <v>28</v>
      </c>
      <c r="AM16" s="58">
        <f t="shared" si="13"/>
        <v>5</v>
      </c>
      <c r="AN16" s="58">
        <f t="shared" si="14"/>
        <v>12</v>
      </c>
      <c r="AO16" s="59">
        <f t="shared" ref="AO16" si="178">SUM(AK16:AN16)-S16</f>
        <v>7</v>
      </c>
      <c r="AP16" s="60">
        <f t="shared" ref="AP16" si="179">Q16/144-P16</f>
        <v>0</v>
      </c>
      <c r="AQ16" s="41" t="str">
        <f t="shared" ref="AQ16" si="180">TEXT(N16,"ДДДД")</f>
        <v>четверг</v>
      </c>
    </row>
    <row r="17" spans="1:43" ht="84.95" customHeight="1" x14ac:dyDescent="0.25">
      <c r="A17" s="12" t="s">
        <v>11</v>
      </c>
      <c r="B17" s="11" t="s">
        <v>122</v>
      </c>
      <c r="C17" s="12" t="s">
        <v>28</v>
      </c>
      <c r="D17" s="12" t="str">
        <f>VLOOKUP(E17,Список!$A$1:$B$5,2,FALSE)</f>
        <v>Повышение квалификации</v>
      </c>
      <c r="E17" s="12" t="str">
        <f>IF(Q17&lt;36,Список!$A$1,IF(Q17&lt;72,Список!$A$2,IF(Q17&lt;100,Список!$A$3,IF(Q17&lt;250,Список!$A$4,IF(Q17&gt;250,Список!$A$5,"проверь список")))))</f>
        <v>Повышение квалификации от 72 до 100 часов</v>
      </c>
      <c r="F17" s="39" t="s">
        <v>71</v>
      </c>
      <c r="G17" s="90" t="s">
        <v>157</v>
      </c>
      <c r="H17" s="39" t="s">
        <v>41</v>
      </c>
      <c r="I17" s="53" t="s">
        <v>24</v>
      </c>
      <c r="J17" s="16">
        <v>10</v>
      </c>
      <c r="K17" s="40">
        <f t="shared" ref="K17" si="181">J17*Q17</f>
        <v>720</v>
      </c>
      <c r="L17" s="40">
        <f t="shared" ref="L17" si="182">Z17</f>
        <v>0</v>
      </c>
      <c r="M17" s="40">
        <f t="shared" ref="M17" si="183">L17*AA17</f>
        <v>0</v>
      </c>
      <c r="N17" s="41">
        <v>45019</v>
      </c>
      <c r="O17" s="42" t="str">
        <f t="shared" ref="O17" si="184">IFERROR(INT((MONTH(N17)+2)/3)&amp;"кв. "&amp;YEAR(N17),"по мере комплектования групп")</f>
        <v>2кв. 2023</v>
      </c>
      <c r="P17" s="43">
        <f t="shared" si="2"/>
        <v>0.5</v>
      </c>
      <c r="Q17" s="47">
        <v>72</v>
      </c>
      <c r="R17" s="47">
        <v>1</v>
      </c>
      <c r="S17" s="47">
        <v>80</v>
      </c>
      <c r="T17" s="40" t="s">
        <v>110</v>
      </c>
      <c r="U17" s="42" t="str">
        <f t="shared" ref="U17" ca="1" si="185">IF($I$1&gt;N17,"Проверить была ли Публикация",IF(($I$1+5)&lt;N17,"Будет","НУЖНО ОПУБЛИКОВАТЬ"))</f>
        <v>Будет</v>
      </c>
      <c r="V17" s="41"/>
      <c r="W17" s="54"/>
      <c r="X17" s="55"/>
      <c r="Y17" s="47"/>
      <c r="Z17" s="47"/>
      <c r="AA17" s="47"/>
      <c r="AB17" s="47"/>
      <c r="AC17" s="56">
        <f t="shared" ref="AC17" si="186">Z17-J17</f>
        <v>-10</v>
      </c>
      <c r="AD17" s="56">
        <f t="shared" ref="AD17" si="187">V17-N17</f>
        <v>-45019</v>
      </c>
      <c r="AE17" s="56">
        <f t="shared" ref="AE17" si="188">AA17-Q17</f>
        <v>-72</v>
      </c>
      <c r="AF17" s="57">
        <f t="shared" ref="AF17" si="189">J17-L17</f>
        <v>10</v>
      </c>
      <c r="AG17" s="57">
        <f t="shared" ref="AG17" si="190">K17-M17</f>
        <v>720</v>
      </c>
      <c r="AH17" s="57">
        <f t="shared" ref="AH17" si="191">$Q17*J17-K17</f>
        <v>0</v>
      </c>
      <c r="AI17" s="57">
        <f t="shared" ref="AI17" si="192">$Q17*L17-M17</f>
        <v>0</v>
      </c>
      <c r="AJ17" s="40">
        <f t="shared" ref="AJ17" si="193">AB17-AA17</f>
        <v>0</v>
      </c>
      <c r="AK17" s="57">
        <f t="shared" si="11"/>
        <v>29</v>
      </c>
      <c r="AL17" s="57">
        <f t="shared" si="12"/>
        <v>43</v>
      </c>
      <c r="AM17" s="58">
        <f t="shared" si="13"/>
        <v>7</v>
      </c>
      <c r="AN17" s="58">
        <f t="shared" si="14"/>
        <v>12</v>
      </c>
      <c r="AO17" s="59">
        <f t="shared" ref="AO17" si="194">SUM(AK17:AN17)-S17</f>
        <v>11</v>
      </c>
      <c r="AP17" s="60">
        <f t="shared" ref="AP17" si="195">Q17/144-P17</f>
        <v>0</v>
      </c>
      <c r="AQ17" s="41" t="str">
        <f t="shared" ref="AQ17" si="196">TEXT(N17,"ДДДД")</f>
        <v>понедельник</v>
      </c>
    </row>
    <row r="18" spans="1:43" ht="66" customHeight="1" x14ac:dyDescent="0.25">
      <c r="A18" s="12" t="s">
        <v>11</v>
      </c>
      <c r="B18" s="11" t="s">
        <v>123</v>
      </c>
      <c r="C18" s="12" t="s">
        <v>28</v>
      </c>
      <c r="D18" s="12" t="str">
        <f>VLOOKUP(E18,Список!$A$1:$B$5,2,FALSE)</f>
        <v>Повышение квалификации</v>
      </c>
      <c r="E18" s="12" t="str">
        <f>IF(Q18&lt;36,Список!$A$1,IF(Q18&lt;72,Список!$A$2,IF(Q18&lt;100,Список!$A$3,IF(Q18&lt;250,Список!$A$4,IF(Q18&gt;250,Список!$A$5,"проверь список")))))</f>
        <v>Повышение квалификации от 72 до 100 часов</v>
      </c>
      <c r="F18" s="39" t="s">
        <v>4</v>
      </c>
      <c r="G18" s="90" t="s">
        <v>160</v>
      </c>
      <c r="H18" s="39" t="s">
        <v>40</v>
      </c>
      <c r="I18" s="53" t="s">
        <v>59</v>
      </c>
      <c r="J18" s="16">
        <v>16</v>
      </c>
      <c r="K18" s="40">
        <f t="shared" ref="K18" si="197">J18*Q18</f>
        <v>1152</v>
      </c>
      <c r="L18" s="40">
        <f t="shared" ref="L18" si="198">Z18</f>
        <v>0</v>
      </c>
      <c r="M18" s="40">
        <f t="shared" ref="M18" si="199">L18*AA18</f>
        <v>0</v>
      </c>
      <c r="N18" s="41">
        <v>45019</v>
      </c>
      <c r="O18" s="42" t="str">
        <f t="shared" ref="O18" si="200">IFERROR(INT((MONTH(N18)+2)/3)&amp;"кв. "&amp;YEAR(N18),"по мере комплектования групп")</f>
        <v>2кв. 2023</v>
      </c>
      <c r="P18" s="43">
        <f t="shared" si="2"/>
        <v>0.5</v>
      </c>
      <c r="Q18" s="47">
        <v>72</v>
      </c>
      <c r="R18" s="47">
        <v>1</v>
      </c>
      <c r="S18" s="47">
        <v>84</v>
      </c>
      <c r="T18" s="40" t="s">
        <v>110</v>
      </c>
      <c r="U18" s="42" t="str">
        <f t="shared" ref="U18" ca="1" si="201">IF($I$1&gt;N18,"Проверить была ли Публикация",IF(($I$1+5)&lt;N18,"Будет","НУЖНО ОПУБЛИКОВАТЬ"))</f>
        <v>Будет</v>
      </c>
      <c r="V18" s="41"/>
      <c r="W18" s="54"/>
      <c r="X18" s="55"/>
      <c r="Y18" s="47"/>
      <c r="Z18" s="47"/>
      <c r="AA18" s="47"/>
      <c r="AB18" s="47"/>
      <c r="AC18" s="56">
        <f t="shared" ref="AC18" si="202">Z18-J18</f>
        <v>-16</v>
      </c>
      <c r="AD18" s="56">
        <f t="shared" ref="AD18" si="203">V18-N18</f>
        <v>-45019</v>
      </c>
      <c r="AE18" s="56">
        <f t="shared" ref="AE18" si="204">AA18-Q18</f>
        <v>-72</v>
      </c>
      <c r="AF18" s="57">
        <f t="shared" ref="AF18" si="205">J18-L18</f>
        <v>16</v>
      </c>
      <c r="AG18" s="57">
        <f t="shared" ref="AG18" si="206">K18-M18</f>
        <v>1152</v>
      </c>
      <c r="AH18" s="57">
        <f t="shared" ref="AH18" si="207">$Q18*J18-K18</f>
        <v>0</v>
      </c>
      <c r="AI18" s="57">
        <f t="shared" ref="AI18" si="208">$Q18*L18-M18</f>
        <v>0</v>
      </c>
      <c r="AJ18" s="40">
        <f t="shared" ref="AJ18" si="209">AB18-AA18</f>
        <v>0</v>
      </c>
      <c r="AK18" s="57">
        <f t="shared" si="11"/>
        <v>29</v>
      </c>
      <c r="AL18" s="57">
        <f t="shared" si="12"/>
        <v>43</v>
      </c>
      <c r="AM18" s="58">
        <f t="shared" si="13"/>
        <v>7</v>
      </c>
      <c r="AN18" s="58">
        <f t="shared" si="14"/>
        <v>12</v>
      </c>
      <c r="AO18" s="59">
        <f t="shared" ref="AO18" si="210">SUM(AK18:AN18)-S18</f>
        <v>7</v>
      </c>
      <c r="AP18" s="60">
        <f t="shared" ref="AP18" si="211">Q18/144-P18</f>
        <v>0</v>
      </c>
      <c r="AQ18" s="41" t="str">
        <f t="shared" ref="AQ18" si="212">TEXT(N18,"ДДДД")</f>
        <v>понедельник</v>
      </c>
    </row>
    <row r="19" spans="1:43" ht="94.5" x14ac:dyDescent="0.25">
      <c r="A19" s="12" t="s">
        <v>11</v>
      </c>
      <c r="B19" s="11" t="s">
        <v>162</v>
      </c>
      <c r="C19" s="12" t="s">
        <v>28</v>
      </c>
      <c r="D19" s="12" t="str">
        <f>VLOOKUP(E19,Список!$A$1:$B$5,2,FALSE)</f>
        <v>Повышение квалификации</v>
      </c>
      <c r="E19" s="12" t="str">
        <f>IF(Q19&lt;36,Список!$A$1,IF(Q19&lt;72,Список!$A$2,IF(Q19&lt;100,Список!$A$3,IF(Q19&lt;250,Список!$A$4,IF(Q19&gt;250,Список!$A$5,"проверь список")))))</f>
        <v>Повышение квалификации от 72 до 100 часов</v>
      </c>
      <c r="F19" s="39" t="s">
        <v>5</v>
      </c>
      <c r="G19" s="90" t="s">
        <v>163</v>
      </c>
      <c r="H19" s="39" t="s">
        <v>40</v>
      </c>
      <c r="I19" s="53" t="s">
        <v>164</v>
      </c>
      <c r="J19" s="16">
        <v>16</v>
      </c>
      <c r="K19" s="40">
        <f t="shared" ref="K19" si="213">J19*Q19</f>
        <v>1152</v>
      </c>
      <c r="L19" s="40">
        <f t="shared" ref="L19" si="214">Z19</f>
        <v>0</v>
      </c>
      <c r="M19" s="40">
        <f t="shared" ref="M19" si="215">L19*AA19</f>
        <v>0</v>
      </c>
      <c r="N19" s="41">
        <v>45029</v>
      </c>
      <c r="O19" s="42" t="str">
        <f t="shared" ref="O19" si="216">IFERROR(INT((MONTH(N19)+2)/3)&amp;"кв. "&amp;YEAR(N19),"по мере комплектования групп")</f>
        <v>2кв. 2023</v>
      </c>
      <c r="P19" s="43">
        <f t="shared" si="2"/>
        <v>0.5</v>
      </c>
      <c r="Q19" s="47">
        <v>72</v>
      </c>
      <c r="R19" s="47">
        <v>1</v>
      </c>
      <c r="S19" s="47">
        <v>84</v>
      </c>
      <c r="T19" s="40" t="s">
        <v>110</v>
      </c>
      <c r="U19" s="42" t="str">
        <f t="shared" ref="U19" ca="1" si="217">IF($I$1&gt;N19,"Проверить была ли Публикация",IF(($I$1+5)&lt;N19,"Будет","НУЖНО ОПУБЛИКОВАТЬ"))</f>
        <v>Будет</v>
      </c>
      <c r="V19" s="41"/>
      <c r="W19" s="54"/>
      <c r="X19" s="55"/>
      <c r="Y19" s="47"/>
      <c r="Z19" s="47"/>
      <c r="AA19" s="47"/>
      <c r="AB19" s="47"/>
      <c r="AC19" s="56">
        <f t="shared" ref="AC19" si="218">Z19-J19</f>
        <v>-16</v>
      </c>
      <c r="AD19" s="56">
        <f t="shared" ref="AD19" si="219">V19-N19</f>
        <v>-45029</v>
      </c>
      <c r="AE19" s="56">
        <f t="shared" ref="AE19" si="220">AA19-Q19</f>
        <v>-72</v>
      </c>
      <c r="AF19" s="57">
        <f t="shared" ref="AF19" si="221">J19-L19</f>
        <v>16</v>
      </c>
      <c r="AG19" s="57">
        <f t="shared" ref="AG19" si="222">K19-M19</f>
        <v>1152</v>
      </c>
      <c r="AH19" s="57">
        <f t="shared" ref="AH19" si="223">$Q19*J19-K19</f>
        <v>0</v>
      </c>
      <c r="AI19" s="57">
        <f t="shared" ref="AI19" si="224">$Q19*L19-M19</f>
        <v>0</v>
      </c>
      <c r="AJ19" s="40">
        <f t="shared" ref="AJ19" si="225">AB19-AA19</f>
        <v>0</v>
      </c>
      <c r="AK19" s="57">
        <f t="shared" si="11"/>
        <v>29</v>
      </c>
      <c r="AL19" s="57">
        <f t="shared" si="12"/>
        <v>43</v>
      </c>
      <c r="AM19" s="58">
        <f t="shared" si="13"/>
        <v>7</v>
      </c>
      <c r="AN19" s="58">
        <f t="shared" si="14"/>
        <v>12</v>
      </c>
      <c r="AO19" s="59">
        <f t="shared" ref="AO19" si="226">SUM(AK19:AN19)-S19</f>
        <v>7</v>
      </c>
      <c r="AP19" s="60">
        <f t="shared" ref="AP19" si="227">Q19/144-P19</f>
        <v>0</v>
      </c>
      <c r="AQ19" s="41" t="str">
        <f t="shared" ref="AQ19" si="228">TEXT(N19,"ДДДД")</f>
        <v>четверг</v>
      </c>
    </row>
    <row r="20" spans="1:43" ht="94.5" x14ac:dyDescent="0.25">
      <c r="A20" s="12" t="s">
        <v>11</v>
      </c>
      <c r="B20" s="11" t="s">
        <v>86</v>
      </c>
      <c r="C20" s="12" t="s">
        <v>28</v>
      </c>
      <c r="D20" s="12" t="str">
        <f>VLOOKUP(E20,Список!$A$1:$B$5,2,FALSE)</f>
        <v>Повышение квалификации</v>
      </c>
      <c r="E20" s="12" t="str">
        <f>IF(Q20&lt;36,Список!$A$1,IF(Q20&lt;72,Список!$A$2,IF(Q20&lt;100,Список!$A$3,IF(Q20&lt;250,Список!$A$4,IF(Q20&gt;250,Список!$A$5,"проверь список")))))</f>
        <v>Повышение квалификации от 36 до 72 часов</v>
      </c>
      <c r="F20" s="39" t="s">
        <v>71</v>
      </c>
      <c r="G20" s="90" t="s">
        <v>165</v>
      </c>
      <c r="H20" s="39" t="s">
        <v>41</v>
      </c>
      <c r="I20" s="53" t="s">
        <v>166</v>
      </c>
      <c r="J20" s="16">
        <v>12</v>
      </c>
      <c r="K20" s="40">
        <f t="shared" ref="K20" si="229">J20*Q20</f>
        <v>516</v>
      </c>
      <c r="L20" s="40">
        <f t="shared" ref="L20" si="230">Z20</f>
        <v>0</v>
      </c>
      <c r="M20" s="40">
        <f t="shared" ref="M20" si="231">L20*AA20</f>
        <v>0</v>
      </c>
      <c r="N20" s="41">
        <v>45033</v>
      </c>
      <c r="O20" s="42" t="str">
        <f t="shared" ref="O20" si="232">IFERROR(INT((MONTH(N20)+2)/3)&amp;"кв. "&amp;YEAR(N20),"по мере комплектования групп")</f>
        <v>2кв. 2023</v>
      </c>
      <c r="P20" s="43">
        <f t="shared" si="2"/>
        <v>0.2986111111111111</v>
      </c>
      <c r="Q20" s="47">
        <v>43</v>
      </c>
      <c r="R20" s="47">
        <v>1</v>
      </c>
      <c r="S20" s="47">
        <v>51</v>
      </c>
      <c r="T20" s="40" t="s">
        <v>110</v>
      </c>
      <c r="U20" s="42" t="str">
        <f t="shared" ref="U20" ca="1" si="233">IF($I$1&gt;N20,"Проверить была ли Публикация",IF(($I$1+5)&lt;N20,"Будет","НУЖНО ОПУБЛИКОВАТЬ"))</f>
        <v>Будет</v>
      </c>
      <c r="V20" s="41"/>
      <c r="W20" s="54"/>
      <c r="X20" s="55"/>
      <c r="Y20" s="47"/>
      <c r="Z20" s="47"/>
      <c r="AA20" s="47"/>
      <c r="AB20" s="47"/>
      <c r="AC20" s="56">
        <f t="shared" ref="AC20" si="234">Z20-J20</f>
        <v>-12</v>
      </c>
      <c r="AD20" s="56">
        <f t="shared" ref="AD20" si="235">V20-N20</f>
        <v>-45033</v>
      </c>
      <c r="AE20" s="56">
        <f t="shared" ref="AE20" si="236">AA20-Q20</f>
        <v>-43</v>
      </c>
      <c r="AF20" s="57">
        <f t="shared" ref="AF20" si="237">J20-L20</f>
        <v>12</v>
      </c>
      <c r="AG20" s="57">
        <f t="shared" ref="AG20" si="238">K20-M20</f>
        <v>516</v>
      </c>
      <c r="AH20" s="57">
        <f t="shared" ref="AH20" si="239">$Q20*J20-K20</f>
        <v>0</v>
      </c>
      <c r="AI20" s="57">
        <f t="shared" ref="AI20" si="240">$Q20*L20-M20</f>
        <v>0</v>
      </c>
      <c r="AJ20" s="40">
        <f t="shared" ref="AJ20" si="241">AB20-AA20</f>
        <v>0</v>
      </c>
      <c r="AK20" s="57">
        <f t="shared" si="11"/>
        <v>17</v>
      </c>
      <c r="AL20" s="57">
        <f t="shared" si="12"/>
        <v>26</v>
      </c>
      <c r="AM20" s="58">
        <f t="shared" si="13"/>
        <v>4</v>
      </c>
      <c r="AN20" s="58">
        <f t="shared" si="14"/>
        <v>12</v>
      </c>
      <c r="AO20" s="59">
        <f t="shared" ref="AO20" si="242">SUM(AK20:AN20)-S20</f>
        <v>8</v>
      </c>
      <c r="AP20" s="60">
        <f t="shared" ref="AP20" si="243">Q20/144-P20</f>
        <v>0</v>
      </c>
      <c r="AQ20" s="41" t="str">
        <f t="shared" ref="AQ20" si="244">TEXT(N20,"ДДДД")</f>
        <v>понедельник</v>
      </c>
    </row>
    <row r="21" spans="1:43" ht="94.5" x14ac:dyDescent="0.25">
      <c r="A21" s="12" t="s">
        <v>11</v>
      </c>
      <c r="B21" s="11" t="s">
        <v>94</v>
      </c>
      <c r="C21" s="12" t="s">
        <v>28</v>
      </c>
      <c r="D21" s="12" t="str">
        <f>VLOOKUP(E21,Список!$A$1:$B$5,2,FALSE)</f>
        <v>Повышение квалификации</v>
      </c>
      <c r="E21" s="12" t="str">
        <f>IF(Q21&lt;36,Список!$A$1,IF(Q21&lt;72,Список!$A$2,IF(Q21&lt;100,Список!$A$3,IF(Q21&lt;250,Список!$A$4,IF(Q21&gt;250,Список!$A$5,"проверь список")))))</f>
        <v>Повышение квалификации от 36 до 72 часов</v>
      </c>
      <c r="F21" s="39" t="s">
        <v>71</v>
      </c>
      <c r="G21" s="90" t="s">
        <v>167</v>
      </c>
      <c r="H21" s="39" t="s">
        <v>41</v>
      </c>
      <c r="I21" s="53" t="s">
        <v>166</v>
      </c>
      <c r="J21" s="16">
        <v>10</v>
      </c>
      <c r="K21" s="40">
        <f t="shared" ref="K21" si="245">J21*Q21</f>
        <v>430</v>
      </c>
      <c r="L21" s="40">
        <f t="shared" ref="L21" si="246">Z21</f>
        <v>0</v>
      </c>
      <c r="M21" s="40">
        <f t="shared" ref="M21" si="247">L21*AA21</f>
        <v>0</v>
      </c>
      <c r="N21" s="41">
        <v>45033</v>
      </c>
      <c r="O21" s="42" t="str">
        <f t="shared" ref="O21" si="248">IFERROR(INT((MONTH(N21)+2)/3)&amp;"кв. "&amp;YEAR(N21),"по мере комплектования групп")</f>
        <v>2кв. 2023</v>
      </c>
      <c r="P21" s="43">
        <f t="shared" si="2"/>
        <v>0.2986111111111111</v>
      </c>
      <c r="Q21" s="47">
        <v>43</v>
      </c>
      <c r="R21" s="47">
        <v>1</v>
      </c>
      <c r="S21" s="47">
        <v>51</v>
      </c>
      <c r="T21" s="40" t="s">
        <v>110</v>
      </c>
      <c r="U21" s="42" t="str">
        <f t="shared" ref="U21" ca="1" si="249">IF($I$1&gt;N21,"Проверить была ли Публикация",IF(($I$1+5)&lt;N21,"Будет","НУЖНО ОПУБЛИКОВАТЬ"))</f>
        <v>Будет</v>
      </c>
      <c r="V21" s="41"/>
      <c r="W21" s="54"/>
      <c r="X21" s="55"/>
      <c r="Y21" s="47"/>
      <c r="Z21" s="47"/>
      <c r="AA21" s="47"/>
      <c r="AB21" s="47"/>
      <c r="AC21" s="56">
        <f t="shared" ref="AC21" si="250">Z21-J21</f>
        <v>-10</v>
      </c>
      <c r="AD21" s="56">
        <f t="shared" ref="AD21" si="251">V21-N21</f>
        <v>-45033</v>
      </c>
      <c r="AE21" s="56">
        <f t="shared" ref="AE21" si="252">AA21-Q21</f>
        <v>-43</v>
      </c>
      <c r="AF21" s="57">
        <f t="shared" ref="AF21" si="253">J21-L21</f>
        <v>10</v>
      </c>
      <c r="AG21" s="57">
        <f t="shared" ref="AG21" si="254">K21-M21</f>
        <v>430</v>
      </c>
      <c r="AH21" s="57">
        <f t="shared" ref="AH21" si="255">$Q21*J21-K21</f>
        <v>0</v>
      </c>
      <c r="AI21" s="57">
        <f t="shared" ref="AI21" si="256">$Q21*L21-M21</f>
        <v>0</v>
      </c>
      <c r="AJ21" s="40">
        <f t="shared" ref="AJ21" si="257">AB21-AA21</f>
        <v>0</v>
      </c>
      <c r="AK21" s="57">
        <f t="shared" si="11"/>
        <v>17</v>
      </c>
      <c r="AL21" s="57">
        <f t="shared" si="12"/>
        <v>26</v>
      </c>
      <c r="AM21" s="58">
        <f t="shared" si="13"/>
        <v>4</v>
      </c>
      <c r="AN21" s="58">
        <f t="shared" si="14"/>
        <v>12</v>
      </c>
      <c r="AO21" s="59">
        <f t="shared" ref="AO21" si="258">SUM(AK21:AN21)-S21</f>
        <v>8</v>
      </c>
      <c r="AP21" s="60">
        <f t="shared" ref="AP21" si="259">Q21/144-P21</f>
        <v>0</v>
      </c>
      <c r="AQ21" s="41" t="str">
        <f t="shared" ref="AQ21" si="260">TEXT(N21,"ДДДД")</f>
        <v>понедельник</v>
      </c>
    </row>
    <row r="22" spans="1:43" ht="94.5" x14ac:dyDescent="0.25">
      <c r="A22" s="12" t="s">
        <v>11</v>
      </c>
      <c r="B22" s="11" t="s">
        <v>95</v>
      </c>
      <c r="C22" s="12" t="s">
        <v>28</v>
      </c>
      <c r="D22" s="12" t="str">
        <f>VLOOKUP(E22,Список!$A$1:$B$5,2,FALSE)</f>
        <v>Повышение квалификации</v>
      </c>
      <c r="E22" s="12" t="str">
        <f>IF(Q22&lt;36,Список!$A$1,IF(Q22&lt;72,Список!$A$2,IF(Q22&lt;100,Список!$A$3,IF(Q22&lt;250,Список!$A$4,IF(Q22&gt;250,Список!$A$5,"проверь список")))))</f>
        <v>Повышение квалификации от 36 до 72 часов</v>
      </c>
      <c r="F22" s="39" t="s">
        <v>71</v>
      </c>
      <c r="G22" s="90" t="s">
        <v>168</v>
      </c>
      <c r="H22" s="39" t="s">
        <v>41</v>
      </c>
      <c r="I22" s="53" t="s">
        <v>166</v>
      </c>
      <c r="J22" s="16">
        <v>12</v>
      </c>
      <c r="K22" s="40">
        <f t="shared" ref="K22" si="261">J22*Q22</f>
        <v>516</v>
      </c>
      <c r="L22" s="40">
        <f t="shared" ref="L22" si="262">Z22</f>
        <v>0</v>
      </c>
      <c r="M22" s="40">
        <f t="shared" ref="M22" si="263">L22*AA22</f>
        <v>0</v>
      </c>
      <c r="N22" s="41">
        <v>45040</v>
      </c>
      <c r="O22" s="42" t="str">
        <f t="shared" ref="O22" si="264">IFERROR(INT((MONTH(N22)+2)/3)&amp;"кв. "&amp;YEAR(N22),"по мере комплектования групп")</f>
        <v>2кв. 2023</v>
      </c>
      <c r="P22" s="43">
        <f t="shared" si="2"/>
        <v>0.2986111111111111</v>
      </c>
      <c r="Q22" s="47">
        <v>43</v>
      </c>
      <c r="R22" s="47">
        <v>1</v>
      </c>
      <c r="S22" s="47">
        <v>51</v>
      </c>
      <c r="T22" s="40" t="s">
        <v>110</v>
      </c>
      <c r="U22" s="42" t="str">
        <f t="shared" ref="U22" ca="1" si="265">IF($I$1&gt;N22,"Проверить была ли Публикация",IF(($I$1+5)&lt;N22,"Будет","НУЖНО ОПУБЛИКОВАТЬ"))</f>
        <v>Будет</v>
      </c>
      <c r="V22" s="41"/>
      <c r="W22" s="54"/>
      <c r="X22" s="55"/>
      <c r="Y22" s="47"/>
      <c r="Z22" s="47"/>
      <c r="AA22" s="47"/>
      <c r="AB22" s="47"/>
      <c r="AC22" s="56">
        <f t="shared" ref="AC22" si="266">Z22-J22</f>
        <v>-12</v>
      </c>
      <c r="AD22" s="56">
        <f t="shared" ref="AD22" si="267">V22-N22</f>
        <v>-45040</v>
      </c>
      <c r="AE22" s="56">
        <f t="shared" ref="AE22" si="268">AA22-Q22</f>
        <v>-43</v>
      </c>
      <c r="AF22" s="57">
        <f t="shared" ref="AF22" si="269">J22-L22</f>
        <v>12</v>
      </c>
      <c r="AG22" s="57">
        <f t="shared" ref="AG22" si="270">K22-M22</f>
        <v>516</v>
      </c>
      <c r="AH22" s="57">
        <f t="shared" ref="AH22" si="271">$Q22*J22-K22</f>
        <v>0</v>
      </c>
      <c r="AI22" s="57">
        <f t="shared" ref="AI22" si="272">$Q22*L22-M22</f>
        <v>0</v>
      </c>
      <c r="AJ22" s="40">
        <f t="shared" ref="AJ22" si="273">AB22-AA22</f>
        <v>0</v>
      </c>
      <c r="AK22" s="57">
        <f t="shared" si="11"/>
        <v>17</v>
      </c>
      <c r="AL22" s="57">
        <f t="shared" si="12"/>
        <v>26</v>
      </c>
      <c r="AM22" s="58">
        <f t="shared" si="13"/>
        <v>4</v>
      </c>
      <c r="AN22" s="58">
        <f t="shared" si="14"/>
        <v>12</v>
      </c>
      <c r="AO22" s="59">
        <f t="shared" ref="AO22" si="274">SUM(AK22:AN22)-S22</f>
        <v>8</v>
      </c>
      <c r="AP22" s="60">
        <f t="shared" ref="AP22" si="275">Q22/144-P22</f>
        <v>0</v>
      </c>
      <c r="AQ22" s="41" t="str">
        <f t="shared" ref="AQ22" si="276">TEXT(N22,"ДДДД")</f>
        <v>понедельник</v>
      </c>
    </row>
    <row r="23" spans="1:43" ht="94.5" x14ac:dyDescent="0.25">
      <c r="A23" s="12" t="s">
        <v>11</v>
      </c>
      <c r="B23" s="11" t="s">
        <v>117</v>
      </c>
      <c r="C23" s="12" t="s">
        <v>28</v>
      </c>
      <c r="D23" s="12" t="str">
        <f>VLOOKUP(E23,Список!$A$1:$B$5,2,FALSE)</f>
        <v>Повышение квалификации</v>
      </c>
      <c r="E23" s="12" t="str">
        <f>IF(Q23&lt;36,Список!$A$1,IF(Q23&lt;72,Список!$A$2,IF(Q23&lt;100,Список!$A$3,IF(Q23&lt;250,Список!$A$4,IF(Q23&gt;250,Список!$A$5,"проверь список")))))</f>
        <v>Повышение квалификации от 36 до 72 часов</v>
      </c>
      <c r="F23" s="39" t="s">
        <v>71</v>
      </c>
      <c r="G23" s="90" t="s">
        <v>169</v>
      </c>
      <c r="H23" s="39" t="s">
        <v>41</v>
      </c>
      <c r="I23" s="53" t="s">
        <v>166</v>
      </c>
      <c r="J23" s="16">
        <v>12</v>
      </c>
      <c r="K23" s="40">
        <f t="shared" ref="K23" si="277">J23*Q23</f>
        <v>516</v>
      </c>
      <c r="L23" s="40">
        <f t="shared" ref="L23" si="278">Z23</f>
        <v>0</v>
      </c>
      <c r="M23" s="40">
        <f t="shared" ref="M23" si="279">L23*AA23</f>
        <v>0</v>
      </c>
      <c r="N23" s="41">
        <v>45057</v>
      </c>
      <c r="O23" s="42" t="str">
        <f t="shared" ref="O23" si="280">IFERROR(INT((MONTH(N23)+2)/3)&amp;"кв. "&amp;YEAR(N23),"по мере комплектования групп")</f>
        <v>2кв. 2023</v>
      </c>
      <c r="P23" s="43">
        <f t="shared" si="2"/>
        <v>0.2986111111111111</v>
      </c>
      <c r="Q23" s="47">
        <v>43</v>
      </c>
      <c r="R23" s="47">
        <v>1</v>
      </c>
      <c r="S23" s="47">
        <v>51</v>
      </c>
      <c r="T23" s="40" t="s">
        <v>110</v>
      </c>
      <c r="U23" s="42" t="str">
        <f t="shared" ref="U23" ca="1" si="281">IF($I$1&gt;N23,"Проверить была ли Публикация",IF(($I$1+5)&lt;N23,"Будет","НУЖНО ОПУБЛИКОВАТЬ"))</f>
        <v>Будет</v>
      </c>
      <c r="V23" s="41"/>
      <c r="W23" s="54"/>
      <c r="X23" s="55"/>
      <c r="Y23" s="47"/>
      <c r="Z23" s="47"/>
      <c r="AA23" s="47"/>
      <c r="AB23" s="47"/>
      <c r="AC23" s="56">
        <f t="shared" ref="AC23" si="282">Z23-J23</f>
        <v>-12</v>
      </c>
      <c r="AD23" s="56">
        <f t="shared" ref="AD23" si="283">V23-N23</f>
        <v>-45057</v>
      </c>
      <c r="AE23" s="56">
        <f t="shared" ref="AE23" si="284">AA23-Q23</f>
        <v>-43</v>
      </c>
      <c r="AF23" s="57">
        <f t="shared" ref="AF23" si="285">J23-L23</f>
        <v>12</v>
      </c>
      <c r="AG23" s="57">
        <f t="shared" ref="AG23" si="286">K23-M23</f>
        <v>516</v>
      </c>
      <c r="AH23" s="57">
        <f t="shared" ref="AH23" si="287">$Q23*J23-K23</f>
        <v>0</v>
      </c>
      <c r="AI23" s="57">
        <f t="shared" ref="AI23" si="288">$Q23*L23-M23</f>
        <v>0</v>
      </c>
      <c r="AJ23" s="40">
        <f t="shared" ref="AJ23" si="289">AB23-AA23</f>
        <v>0</v>
      </c>
      <c r="AK23" s="57">
        <f t="shared" si="11"/>
        <v>17</v>
      </c>
      <c r="AL23" s="57">
        <f t="shared" si="12"/>
        <v>26</v>
      </c>
      <c r="AM23" s="58">
        <f t="shared" si="13"/>
        <v>4</v>
      </c>
      <c r="AN23" s="58">
        <f t="shared" si="14"/>
        <v>12</v>
      </c>
      <c r="AO23" s="59">
        <f t="shared" ref="AO23" si="290">SUM(AK23:AN23)-S23</f>
        <v>8</v>
      </c>
      <c r="AP23" s="60">
        <f t="shared" ref="AP23" si="291">Q23/144-P23</f>
        <v>0</v>
      </c>
      <c r="AQ23" s="41" t="str">
        <f t="shared" ref="AQ23" si="292">TEXT(N23,"ДДДД")</f>
        <v>четверг</v>
      </c>
    </row>
    <row r="24" spans="1:43" ht="94.5" x14ac:dyDescent="0.25">
      <c r="A24" s="12" t="s">
        <v>11</v>
      </c>
      <c r="B24" s="11" t="s">
        <v>124</v>
      </c>
      <c r="C24" s="12" t="s">
        <v>28</v>
      </c>
      <c r="D24" s="12" t="str">
        <f>VLOOKUP(E24,Список!$A$1:$B$5,2,FALSE)</f>
        <v>Повышение квалификации</v>
      </c>
      <c r="E24" s="12" t="str">
        <f>IF(Q24&lt;36,Список!$A$1,IF(Q24&lt;72,Список!$A$2,IF(Q24&lt;100,Список!$A$3,IF(Q24&lt;250,Список!$A$4,IF(Q24&gt;250,Список!$A$5,"проверь список")))))</f>
        <v>Повышение квалификации от 36 до 72 часов</v>
      </c>
      <c r="F24" s="39" t="s">
        <v>5</v>
      </c>
      <c r="G24" s="90" t="s">
        <v>170</v>
      </c>
      <c r="H24" s="39" t="s">
        <v>40</v>
      </c>
      <c r="I24" s="53" t="s">
        <v>172</v>
      </c>
      <c r="J24" s="16">
        <v>12</v>
      </c>
      <c r="K24" s="40">
        <f t="shared" ref="K24" si="293">J24*Q24</f>
        <v>564</v>
      </c>
      <c r="L24" s="40">
        <f t="shared" ref="L24" si="294">Z24</f>
        <v>0</v>
      </c>
      <c r="M24" s="40">
        <f t="shared" ref="M24" si="295">L24*AA24</f>
        <v>0</v>
      </c>
      <c r="N24" s="41">
        <v>45057</v>
      </c>
      <c r="O24" s="42" t="str">
        <f t="shared" ref="O24" si="296">IFERROR(INT((MONTH(N24)+2)/3)&amp;"кв. "&amp;YEAR(N24),"по мере комплектования групп")</f>
        <v>2кв. 2023</v>
      </c>
      <c r="P24" s="43">
        <f t="shared" si="2"/>
        <v>0.3263888888888889</v>
      </c>
      <c r="Q24" s="47">
        <v>47</v>
      </c>
      <c r="R24" s="47">
        <v>1</v>
      </c>
      <c r="S24" s="47">
        <v>57</v>
      </c>
      <c r="T24" s="40" t="s">
        <v>110</v>
      </c>
      <c r="U24" s="42" t="str">
        <f t="shared" ref="U24" ca="1" si="297">IF($I$1&gt;N24,"Проверить была ли Публикация",IF(($I$1+5)&lt;N24,"Будет","НУЖНО ОПУБЛИКОВАТЬ"))</f>
        <v>Будет</v>
      </c>
      <c r="V24" s="41"/>
      <c r="W24" s="54"/>
      <c r="X24" s="55"/>
      <c r="Y24" s="47"/>
      <c r="Z24" s="47"/>
      <c r="AA24" s="47"/>
      <c r="AB24" s="47"/>
      <c r="AC24" s="56">
        <f t="shared" ref="AC24" si="298">Z24-J24</f>
        <v>-12</v>
      </c>
      <c r="AD24" s="56">
        <f t="shared" ref="AD24" si="299">V24-N24</f>
        <v>-45057</v>
      </c>
      <c r="AE24" s="56">
        <f t="shared" ref="AE24" si="300">AA24-Q24</f>
        <v>-47</v>
      </c>
      <c r="AF24" s="57">
        <f t="shared" ref="AF24" si="301">J24-L24</f>
        <v>12</v>
      </c>
      <c r="AG24" s="57">
        <f t="shared" ref="AG24" si="302">K24-M24</f>
        <v>564</v>
      </c>
      <c r="AH24" s="57">
        <f t="shared" ref="AH24" si="303">$Q24*J24-K24</f>
        <v>0</v>
      </c>
      <c r="AI24" s="57">
        <f t="shared" ref="AI24" si="304">$Q24*L24-M24</f>
        <v>0</v>
      </c>
      <c r="AJ24" s="40">
        <f t="shared" ref="AJ24" si="305">AB24-AA24</f>
        <v>0</v>
      </c>
      <c r="AK24" s="57">
        <f t="shared" si="11"/>
        <v>19</v>
      </c>
      <c r="AL24" s="57">
        <f t="shared" si="12"/>
        <v>28</v>
      </c>
      <c r="AM24" s="58">
        <f t="shared" si="13"/>
        <v>5</v>
      </c>
      <c r="AN24" s="58">
        <f t="shared" si="14"/>
        <v>12</v>
      </c>
      <c r="AO24" s="59">
        <f t="shared" ref="AO24" si="306">SUM(AK24:AN24)-S24</f>
        <v>7</v>
      </c>
      <c r="AP24" s="60">
        <f t="shared" ref="AP24" si="307">Q24/144-P24</f>
        <v>0</v>
      </c>
      <c r="AQ24" s="41" t="str">
        <f t="shared" ref="AQ24" si="308">TEXT(N24,"ДДДД")</f>
        <v>четверг</v>
      </c>
    </row>
    <row r="25" spans="1:43" ht="94.5" x14ac:dyDescent="0.25">
      <c r="A25" s="12" t="s">
        <v>11</v>
      </c>
      <c r="B25" s="11" t="s">
        <v>125</v>
      </c>
      <c r="C25" s="12" t="s">
        <v>28</v>
      </c>
      <c r="D25" s="12" t="str">
        <f>VLOOKUP(E25,Список!$A$1:$B$5,2,FALSE)</f>
        <v>Повышение квалификации</v>
      </c>
      <c r="E25" s="12" t="str">
        <f>IF(Q25&lt;36,Список!$A$1,IF(Q25&lt;72,Список!$A$2,IF(Q25&lt;100,Список!$A$3,IF(Q25&lt;250,Список!$A$4,IF(Q25&gt;250,Список!$A$5,"проверь список")))))</f>
        <v>Повышение квалификации от 36 до 72 часов</v>
      </c>
      <c r="F25" s="39" t="s">
        <v>57</v>
      </c>
      <c r="G25" s="90" t="s">
        <v>171</v>
      </c>
      <c r="H25" s="39" t="s">
        <v>41</v>
      </c>
      <c r="I25" s="53" t="s">
        <v>166</v>
      </c>
      <c r="J25" s="16">
        <v>12</v>
      </c>
      <c r="K25" s="40">
        <f t="shared" ref="K25" si="309">J25*Q25</f>
        <v>516</v>
      </c>
      <c r="L25" s="40">
        <f t="shared" ref="L25" si="310">Z25</f>
        <v>0</v>
      </c>
      <c r="M25" s="40">
        <f t="shared" ref="M25" si="311">L25*AA25</f>
        <v>0</v>
      </c>
      <c r="N25" s="41">
        <v>45061</v>
      </c>
      <c r="O25" s="42" t="str">
        <f t="shared" ref="O25" si="312">IFERROR(INT((MONTH(N25)+2)/3)&amp;"кв. "&amp;YEAR(N25),"по мере комплектования групп")</f>
        <v>2кв. 2023</v>
      </c>
      <c r="P25" s="43">
        <f t="shared" si="2"/>
        <v>0.2986111111111111</v>
      </c>
      <c r="Q25" s="47">
        <v>43</v>
      </c>
      <c r="R25" s="47">
        <v>1</v>
      </c>
      <c r="S25" s="47">
        <v>51</v>
      </c>
      <c r="T25" s="40" t="s">
        <v>110</v>
      </c>
      <c r="U25" s="42" t="str">
        <f t="shared" ref="U25" ca="1" si="313">IF($I$1&gt;N25,"Проверить была ли Публикация",IF(($I$1+5)&lt;N25,"Будет","НУЖНО ОПУБЛИКОВАТЬ"))</f>
        <v>Будет</v>
      </c>
      <c r="V25" s="41"/>
      <c r="W25" s="54"/>
      <c r="X25" s="55"/>
      <c r="Y25" s="47"/>
      <c r="Z25" s="47"/>
      <c r="AA25" s="47"/>
      <c r="AB25" s="47"/>
      <c r="AC25" s="56">
        <f t="shared" ref="AC25" si="314">Z25-J25</f>
        <v>-12</v>
      </c>
      <c r="AD25" s="56">
        <f t="shared" ref="AD25" si="315">V25-N25</f>
        <v>-45061</v>
      </c>
      <c r="AE25" s="56">
        <f t="shared" ref="AE25" si="316">AA25-Q25</f>
        <v>-43</v>
      </c>
      <c r="AF25" s="57">
        <f t="shared" ref="AF25" si="317">J25-L25</f>
        <v>12</v>
      </c>
      <c r="AG25" s="57">
        <f t="shared" ref="AG25" si="318">K25-M25</f>
        <v>516</v>
      </c>
      <c r="AH25" s="57">
        <f t="shared" ref="AH25" si="319">$Q25*J25-K25</f>
        <v>0</v>
      </c>
      <c r="AI25" s="57">
        <f t="shared" ref="AI25" si="320">$Q25*L25-M25</f>
        <v>0</v>
      </c>
      <c r="AJ25" s="40">
        <f t="shared" ref="AJ25" si="321">AB25-AA25</f>
        <v>0</v>
      </c>
      <c r="AK25" s="57">
        <f t="shared" si="11"/>
        <v>17</v>
      </c>
      <c r="AL25" s="57">
        <f t="shared" si="12"/>
        <v>26</v>
      </c>
      <c r="AM25" s="58">
        <f t="shared" si="13"/>
        <v>4</v>
      </c>
      <c r="AN25" s="58">
        <f t="shared" si="14"/>
        <v>12</v>
      </c>
      <c r="AO25" s="59">
        <f t="shared" ref="AO25" si="322">SUM(AK25:AN25)-S25</f>
        <v>8</v>
      </c>
      <c r="AP25" s="60">
        <f t="shared" ref="AP25" si="323">Q25/144-P25</f>
        <v>0</v>
      </c>
      <c r="AQ25" s="41" t="str">
        <f t="shared" ref="AQ25" si="324">TEXT(N25,"ДДДД")</f>
        <v>понедельник</v>
      </c>
    </row>
    <row r="26" spans="1:43" ht="189" x14ac:dyDescent="0.25">
      <c r="A26" s="12" t="s">
        <v>11</v>
      </c>
      <c r="B26" s="11" t="s">
        <v>87</v>
      </c>
      <c r="C26" s="12" t="s">
        <v>28</v>
      </c>
      <c r="D26" s="12" t="str">
        <f>VLOOKUP(E26,Список!$A$1:$B$5,2,FALSE)</f>
        <v>Повышение квалификации</v>
      </c>
      <c r="E26" s="12" t="str">
        <f>IF(Q26&lt;36,Список!$A$1,IF(Q26&lt;72,Список!$A$2,IF(Q26&lt;100,Список!$A$3,IF(Q26&lt;250,Список!$A$4,IF(Q26&gt;250,Список!$A$5,"проверь список")))))</f>
        <v>Повышение квалификации от 72 до 100 часов</v>
      </c>
      <c r="F26" s="39" t="s">
        <v>111</v>
      </c>
      <c r="G26" s="90" t="s">
        <v>173</v>
      </c>
      <c r="H26" s="39" t="s">
        <v>41</v>
      </c>
      <c r="I26" s="53" t="s">
        <v>174</v>
      </c>
      <c r="J26" s="16">
        <v>12</v>
      </c>
      <c r="K26" s="40">
        <f t="shared" ref="K26" si="325">J26*Q26</f>
        <v>864</v>
      </c>
      <c r="L26" s="40">
        <f t="shared" ref="L26" si="326">Z26</f>
        <v>0</v>
      </c>
      <c r="M26" s="40">
        <f t="shared" ref="M26" si="327">L26*AA26</f>
        <v>0</v>
      </c>
      <c r="N26" s="41">
        <v>45068</v>
      </c>
      <c r="O26" s="42" t="str">
        <f t="shared" ref="O26" si="328">IFERROR(INT((MONTH(N26)+2)/3)&amp;"кв. "&amp;YEAR(N26),"по мере комплектования групп")</f>
        <v>2кв. 2023</v>
      </c>
      <c r="P26" s="43">
        <f t="shared" si="2"/>
        <v>0.5</v>
      </c>
      <c r="Q26" s="47">
        <v>72</v>
      </c>
      <c r="R26" s="47">
        <v>1</v>
      </c>
      <c r="S26" s="47">
        <v>79</v>
      </c>
      <c r="T26" s="40" t="s">
        <v>110</v>
      </c>
      <c r="U26" s="42" t="str">
        <f t="shared" ref="U26" ca="1" si="329">IF($I$1&gt;N26,"Проверить была ли Публикация",IF(($I$1+5)&lt;N26,"Будет","НУЖНО ОПУБЛИКОВАТЬ"))</f>
        <v>Будет</v>
      </c>
      <c r="V26" s="41"/>
      <c r="W26" s="54"/>
      <c r="X26" s="55"/>
      <c r="Y26" s="47"/>
      <c r="Z26" s="47"/>
      <c r="AA26" s="47"/>
      <c r="AB26" s="47"/>
      <c r="AC26" s="56">
        <f t="shared" ref="AC26" si="330">Z26-J26</f>
        <v>-12</v>
      </c>
      <c r="AD26" s="56">
        <f t="shared" ref="AD26" si="331">V26-N26</f>
        <v>-45068</v>
      </c>
      <c r="AE26" s="56">
        <f t="shared" ref="AE26" si="332">AA26-Q26</f>
        <v>-72</v>
      </c>
      <c r="AF26" s="57">
        <f t="shared" ref="AF26" si="333">J26-L26</f>
        <v>12</v>
      </c>
      <c r="AG26" s="57">
        <f t="shared" ref="AG26" si="334">K26-M26</f>
        <v>864</v>
      </c>
      <c r="AH26" s="57">
        <f t="shared" ref="AH26" si="335">$Q26*J26-K26</f>
        <v>0</v>
      </c>
      <c r="AI26" s="57">
        <f t="shared" ref="AI26" si="336">$Q26*L26-M26</f>
        <v>0</v>
      </c>
      <c r="AJ26" s="40">
        <f t="shared" ref="AJ26" si="337">AB26-AA26</f>
        <v>0</v>
      </c>
      <c r="AK26" s="57">
        <f t="shared" si="11"/>
        <v>29</v>
      </c>
      <c r="AL26" s="57">
        <f t="shared" si="12"/>
        <v>43</v>
      </c>
      <c r="AM26" s="58">
        <f t="shared" si="13"/>
        <v>7</v>
      </c>
      <c r="AN26" s="58">
        <f t="shared" si="14"/>
        <v>12</v>
      </c>
      <c r="AO26" s="59">
        <f t="shared" ref="AO26" si="338">SUM(AK26:AN26)-S26</f>
        <v>12</v>
      </c>
      <c r="AP26" s="60">
        <f t="shared" ref="AP26" si="339">Q26/144-P26</f>
        <v>0</v>
      </c>
      <c r="AQ26" s="41" t="str">
        <f t="shared" ref="AQ26" si="340">TEXT(N26,"ДДДД")</f>
        <v>понедельник</v>
      </c>
    </row>
    <row r="27" spans="1:43" ht="92.25" customHeight="1" x14ac:dyDescent="0.25">
      <c r="A27" s="12" t="s">
        <v>11</v>
      </c>
      <c r="B27" s="11" t="s">
        <v>176</v>
      </c>
      <c r="C27" s="12" t="s">
        <v>28</v>
      </c>
      <c r="D27" s="12" t="str">
        <f>VLOOKUP(E27,Список!$A$1:$B$5,2,FALSE)</f>
        <v>Повышение квалификации</v>
      </c>
      <c r="E27" s="12" t="str">
        <f>IF(Q27&lt;36,Список!$A$1,IF(Q27&lt;72,Список!$A$2,IF(Q27&lt;100,Список!$A$3,IF(Q27&lt;250,Список!$A$4,IF(Q27&gt;250,Список!$A$5,"проверь список")))))</f>
        <v>Повышение квалификации от 36 до 72 часов</v>
      </c>
      <c r="F27" s="39" t="s">
        <v>57</v>
      </c>
      <c r="G27" s="90" t="s">
        <v>175</v>
      </c>
      <c r="H27" s="39" t="s">
        <v>40</v>
      </c>
      <c r="I27" s="53" t="s">
        <v>174</v>
      </c>
      <c r="J27" s="16">
        <v>12</v>
      </c>
      <c r="K27" s="40">
        <f t="shared" ref="K27" si="341">J27*Q27</f>
        <v>564</v>
      </c>
      <c r="L27" s="40">
        <f t="shared" ref="L27" si="342">Z27</f>
        <v>0</v>
      </c>
      <c r="M27" s="40">
        <f t="shared" ref="M27" si="343">L27*AA27</f>
        <v>0</v>
      </c>
      <c r="N27" s="41">
        <v>45068</v>
      </c>
      <c r="O27" s="42" t="str">
        <f t="shared" ref="O27" si="344">IFERROR(INT((MONTH(N27)+2)/3)&amp;"кв. "&amp;YEAR(N27),"по мере комплектования групп")</f>
        <v>2кв. 2023</v>
      </c>
      <c r="P27" s="43">
        <f t="shared" si="2"/>
        <v>0.3263888888888889</v>
      </c>
      <c r="Q27" s="47">
        <v>47</v>
      </c>
      <c r="R27" s="47">
        <v>1</v>
      </c>
      <c r="S27" s="47">
        <v>57</v>
      </c>
      <c r="T27" s="40" t="s">
        <v>110</v>
      </c>
      <c r="U27" s="42" t="str">
        <f t="shared" ref="U27" ca="1" si="345">IF($I$1&gt;N27,"Проверить была ли Публикация",IF(($I$1+5)&lt;N27,"Будет","НУЖНО ОПУБЛИКОВАТЬ"))</f>
        <v>Будет</v>
      </c>
      <c r="V27" s="41"/>
      <c r="W27" s="54"/>
      <c r="X27" s="55"/>
      <c r="Y27" s="47"/>
      <c r="Z27" s="47"/>
      <c r="AA27" s="47"/>
      <c r="AB27" s="47"/>
      <c r="AC27" s="56">
        <f t="shared" ref="AC27" si="346">Z27-J27</f>
        <v>-12</v>
      </c>
      <c r="AD27" s="56">
        <f t="shared" ref="AD27" si="347">V27-N27</f>
        <v>-45068</v>
      </c>
      <c r="AE27" s="56">
        <f t="shared" ref="AE27" si="348">AA27-Q27</f>
        <v>-47</v>
      </c>
      <c r="AF27" s="57">
        <f t="shared" ref="AF27" si="349">J27-L27</f>
        <v>12</v>
      </c>
      <c r="AG27" s="57">
        <f t="shared" ref="AG27" si="350">K27-M27</f>
        <v>564</v>
      </c>
      <c r="AH27" s="57">
        <f t="shared" ref="AH27" si="351">$Q27*J27-K27</f>
        <v>0</v>
      </c>
      <c r="AI27" s="57">
        <f t="shared" ref="AI27" si="352">$Q27*L27-M27</f>
        <v>0</v>
      </c>
      <c r="AJ27" s="40">
        <f t="shared" ref="AJ27" si="353">AB27-AA27</f>
        <v>0</v>
      </c>
      <c r="AK27" s="57">
        <f t="shared" si="11"/>
        <v>19</v>
      </c>
      <c r="AL27" s="57">
        <f t="shared" si="12"/>
        <v>28</v>
      </c>
      <c r="AM27" s="58">
        <f t="shared" si="13"/>
        <v>5</v>
      </c>
      <c r="AN27" s="58">
        <f t="shared" si="14"/>
        <v>12</v>
      </c>
      <c r="AO27" s="59">
        <f t="shared" ref="AO27" si="354">SUM(AK27:AN27)-S27</f>
        <v>7</v>
      </c>
      <c r="AP27" s="60">
        <f t="shared" ref="AP27" si="355">Q27/144-P27</f>
        <v>0</v>
      </c>
      <c r="AQ27" s="41" t="str">
        <f t="shared" ref="AQ27" si="356">TEXT(N27,"ДДДД")</f>
        <v>понедельник</v>
      </c>
    </row>
    <row r="28" spans="1:43" ht="94.5" x14ac:dyDescent="0.25">
      <c r="A28" s="12" t="s">
        <v>11</v>
      </c>
      <c r="B28" s="11" t="s">
        <v>88</v>
      </c>
      <c r="C28" s="12" t="s">
        <v>28</v>
      </c>
      <c r="D28" s="12" t="str">
        <f>VLOOKUP(E28,Список!$A$1:$B$5,2,FALSE)</f>
        <v>Повышение квалификации</v>
      </c>
      <c r="E28" s="12" t="str">
        <f>IF(Q28&lt;36,Список!$A$1,IF(Q28&lt;72,Список!$A$2,IF(Q28&lt;100,Список!$A$3,IF(Q28&lt;250,Список!$A$4,IF(Q28&gt;250,Список!$A$5,"проверь список")))))</f>
        <v>Повышение квалификации от 36 до 72 часов</v>
      </c>
      <c r="F28" s="39" t="s">
        <v>70</v>
      </c>
      <c r="G28" s="90" t="s">
        <v>118</v>
      </c>
      <c r="H28" s="39" t="s">
        <v>41</v>
      </c>
      <c r="I28" s="53" t="s">
        <v>174</v>
      </c>
      <c r="J28" s="16">
        <v>12</v>
      </c>
      <c r="K28" s="40">
        <f t="shared" ref="K28" si="357">J28*Q28</f>
        <v>432</v>
      </c>
      <c r="L28" s="40">
        <f t="shared" ref="L28" si="358">Z28</f>
        <v>0</v>
      </c>
      <c r="M28" s="40">
        <f t="shared" ref="M28" si="359">L28*AA28</f>
        <v>0</v>
      </c>
      <c r="N28" s="41">
        <v>45078</v>
      </c>
      <c r="O28" s="42" t="str">
        <f t="shared" ref="O28" si="360">IFERROR(INT((MONTH(N28)+2)/3)&amp;"кв. "&amp;YEAR(N28),"по мере комплектования групп")</f>
        <v>2кв. 2023</v>
      </c>
      <c r="P28" s="43">
        <f t="shared" si="2"/>
        <v>0.25</v>
      </c>
      <c r="Q28" s="47">
        <v>36</v>
      </c>
      <c r="R28" s="47">
        <v>1</v>
      </c>
      <c r="S28" s="47">
        <v>43</v>
      </c>
      <c r="T28" s="40" t="s">
        <v>110</v>
      </c>
      <c r="U28" s="42" t="str">
        <f t="shared" ref="U28" ca="1" si="361">IF($I$1&gt;N28,"Проверить была ли Публикация",IF(($I$1+5)&lt;N28,"Будет","НУЖНО ОПУБЛИКОВАТЬ"))</f>
        <v>Будет</v>
      </c>
      <c r="V28" s="41"/>
      <c r="W28" s="54"/>
      <c r="X28" s="55"/>
      <c r="Y28" s="47"/>
      <c r="Z28" s="47"/>
      <c r="AA28" s="47"/>
      <c r="AB28" s="47"/>
      <c r="AC28" s="56">
        <f t="shared" ref="AC28" si="362">Z28-J28</f>
        <v>-12</v>
      </c>
      <c r="AD28" s="56">
        <f t="shared" ref="AD28" si="363">V28-N28</f>
        <v>-45078</v>
      </c>
      <c r="AE28" s="56">
        <f t="shared" ref="AE28" si="364">AA28-Q28</f>
        <v>-36</v>
      </c>
      <c r="AF28" s="57">
        <f t="shared" ref="AF28" si="365">J28-L28</f>
        <v>12</v>
      </c>
      <c r="AG28" s="57">
        <f t="shared" ref="AG28" si="366">K28-M28</f>
        <v>432</v>
      </c>
      <c r="AH28" s="57">
        <f t="shared" ref="AH28" si="367">$Q28*J28-K28</f>
        <v>0</v>
      </c>
      <c r="AI28" s="57">
        <f t="shared" ref="AI28" si="368">$Q28*L28-M28</f>
        <v>0</v>
      </c>
      <c r="AJ28" s="40">
        <f t="shared" ref="AJ28" si="369">AB28-AA28</f>
        <v>0</v>
      </c>
      <c r="AK28" s="57">
        <f t="shared" si="11"/>
        <v>14</v>
      </c>
      <c r="AL28" s="57">
        <f t="shared" si="12"/>
        <v>22</v>
      </c>
      <c r="AM28" s="58">
        <f t="shared" si="13"/>
        <v>4</v>
      </c>
      <c r="AN28" s="58">
        <f t="shared" si="14"/>
        <v>12</v>
      </c>
      <c r="AO28" s="59">
        <f t="shared" ref="AO28" si="370">SUM(AK28:AN28)-S28</f>
        <v>9</v>
      </c>
      <c r="AP28" s="60">
        <f t="shared" ref="AP28" si="371">Q28/144-P28</f>
        <v>0</v>
      </c>
      <c r="AQ28" s="41" t="str">
        <f t="shared" ref="AQ28" si="372">TEXT(N28,"ДДДД")</f>
        <v>четверг</v>
      </c>
    </row>
    <row r="29" spans="1:43" ht="63.2" customHeight="1" x14ac:dyDescent="0.25">
      <c r="A29" s="12" t="s">
        <v>11</v>
      </c>
      <c r="B29" s="11" t="s">
        <v>178</v>
      </c>
      <c r="C29" s="12" t="s">
        <v>28</v>
      </c>
      <c r="D29" s="12" t="str">
        <f>VLOOKUP(E29,Список!$A$1:$B$5,2,FALSE)</f>
        <v>Повышение квалификации</v>
      </c>
      <c r="E29" s="12" t="str">
        <f>IF(Q29&lt;36,Список!$A$1,IF(Q29&lt;72,Список!$A$2,IF(Q29&lt;100,Список!$A$3,IF(Q29&lt;250,Список!$A$4,IF(Q29&gt;250,Список!$A$5,"проверь список")))))</f>
        <v>Повышение квалификации от 36 до 72 часов</v>
      </c>
      <c r="F29" s="39" t="s">
        <v>5</v>
      </c>
      <c r="G29" s="90" t="s">
        <v>177</v>
      </c>
      <c r="H29" s="39" t="s">
        <v>40</v>
      </c>
      <c r="I29" s="53" t="s">
        <v>179</v>
      </c>
      <c r="J29" s="16">
        <v>12</v>
      </c>
      <c r="K29" s="40">
        <f t="shared" ref="K29" si="373">J29*Q29</f>
        <v>564</v>
      </c>
      <c r="L29" s="40">
        <f t="shared" ref="L29" si="374">Z29</f>
        <v>0</v>
      </c>
      <c r="M29" s="40">
        <f t="shared" ref="M29" si="375">L29*AA29</f>
        <v>0</v>
      </c>
      <c r="N29" s="41">
        <v>45082</v>
      </c>
      <c r="O29" s="42" t="str">
        <f t="shared" ref="O29" si="376">IFERROR(INT((MONTH(N29)+2)/3)&amp;"кв. "&amp;YEAR(N29),"по мере комплектования групп")</f>
        <v>2кв. 2023</v>
      </c>
      <c r="P29" s="43">
        <f t="shared" si="2"/>
        <v>0.3263888888888889</v>
      </c>
      <c r="Q29" s="47">
        <v>47</v>
      </c>
      <c r="R29" s="47">
        <v>1</v>
      </c>
      <c r="S29" s="47">
        <v>57</v>
      </c>
      <c r="T29" s="40" t="s">
        <v>110</v>
      </c>
      <c r="U29" s="42" t="str">
        <f t="shared" ref="U29" ca="1" si="377">IF($I$1&gt;N29,"Проверить была ли Публикация",IF(($I$1+5)&lt;N29,"Будет","НУЖНО ОПУБЛИКОВАТЬ"))</f>
        <v>Будет</v>
      </c>
      <c r="V29" s="41"/>
      <c r="W29" s="54"/>
      <c r="X29" s="55"/>
      <c r="Y29" s="47"/>
      <c r="Z29" s="47"/>
      <c r="AA29" s="47"/>
      <c r="AB29" s="47"/>
      <c r="AC29" s="56">
        <f t="shared" ref="AC29" si="378">Z29-J29</f>
        <v>-12</v>
      </c>
      <c r="AD29" s="56">
        <f t="shared" ref="AD29" si="379">V29-N29</f>
        <v>-45082</v>
      </c>
      <c r="AE29" s="56">
        <f t="shared" ref="AE29" si="380">AA29-Q29</f>
        <v>-47</v>
      </c>
      <c r="AF29" s="57">
        <f t="shared" ref="AF29" si="381">J29-L29</f>
        <v>12</v>
      </c>
      <c r="AG29" s="57">
        <f t="shared" ref="AG29" si="382">K29-M29</f>
        <v>564</v>
      </c>
      <c r="AH29" s="57">
        <f t="shared" ref="AH29" si="383">$Q29*J29-K29</f>
        <v>0</v>
      </c>
      <c r="AI29" s="57">
        <f t="shared" ref="AI29" si="384">$Q29*L29-M29</f>
        <v>0</v>
      </c>
      <c r="AJ29" s="40">
        <f t="shared" ref="AJ29" si="385">AB29-AA29</f>
        <v>0</v>
      </c>
      <c r="AK29" s="57">
        <f t="shared" si="11"/>
        <v>19</v>
      </c>
      <c r="AL29" s="57">
        <f t="shared" si="12"/>
        <v>28</v>
      </c>
      <c r="AM29" s="58">
        <f t="shared" si="13"/>
        <v>5</v>
      </c>
      <c r="AN29" s="58">
        <f t="shared" si="14"/>
        <v>12</v>
      </c>
      <c r="AO29" s="59">
        <f t="shared" ref="AO29" si="386">SUM(AK29:AN29)-S29</f>
        <v>7</v>
      </c>
      <c r="AP29" s="60">
        <f t="shared" ref="AP29" si="387">Q29/144-P29</f>
        <v>0</v>
      </c>
      <c r="AQ29" s="41" t="str">
        <f t="shared" ref="AQ29" si="388">TEXT(N29,"ДДДД")</f>
        <v>понедельник</v>
      </c>
    </row>
    <row r="30" spans="1:43" ht="94.5" x14ac:dyDescent="0.25">
      <c r="A30" s="12" t="s">
        <v>11</v>
      </c>
      <c r="B30" s="11" t="s">
        <v>180</v>
      </c>
      <c r="C30" s="12" t="s">
        <v>28</v>
      </c>
      <c r="D30" s="12" t="str">
        <f>VLOOKUP(E30,Список!$A$1:$B$5,2,FALSE)</f>
        <v>Повышение квалификации</v>
      </c>
      <c r="E30" s="12" t="str">
        <f>IF(Q30&lt;36,Список!$A$1,IF(Q30&lt;72,Список!$A$2,IF(Q30&lt;100,Список!$A$3,IF(Q30&lt;250,Список!$A$4,IF(Q30&gt;250,Список!$A$5,"проверь список")))))</f>
        <v>Повышение квалификации от 36 до 72 часов</v>
      </c>
      <c r="F30" s="39" t="s">
        <v>144</v>
      </c>
      <c r="G30" s="90" t="s">
        <v>181</v>
      </c>
      <c r="H30" s="39" t="s">
        <v>40</v>
      </c>
      <c r="I30" s="53" t="s">
        <v>182</v>
      </c>
      <c r="J30" s="16">
        <v>12</v>
      </c>
      <c r="K30" s="40">
        <f t="shared" ref="K30" si="389">J30*Q30</f>
        <v>564</v>
      </c>
      <c r="L30" s="40">
        <f t="shared" ref="L30" si="390">Z30</f>
        <v>0</v>
      </c>
      <c r="M30" s="40">
        <f t="shared" ref="M30" si="391">L30*AA30</f>
        <v>0</v>
      </c>
      <c r="N30" s="41">
        <v>45089</v>
      </c>
      <c r="O30" s="42" t="str">
        <f t="shared" ref="O30" si="392">IFERROR(INT((MONTH(N30)+2)/3)&amp;"кв. "&amp;YEAR(N30),"по мере комплектования групп")</f>
        <v>2кв. 2023</v>
      </c>
      <c r="P30" s="43">
        <f t="shared" si="2"/>
        <v>0.3263888888888889</v>
      </c>
      <c r="Q30" s="47">
        <v>47</v>
      </c>
      <c r="R30" s="47">
        <v>1</v>
      </c>
      <c r="S30" s="47">
        <v>57</v>
      </c>
      <c r="T30" s="40" t="s">
        <v>110</v>
      </c>
      <c r="U30" s="42" t="str">
        <f t="shared" ref="U30" ca="1" si="393">IF($I$1&gt;N30,"Проверить была ли Публикация",IF(($I$1+5)&lt;N30,"Будет","НУЖНО ОПУБЛИКОВАТЬ"))</f>
        <v>Будет</v>
      </c>
      <c r="V30" s="41"/>
      <c r="W30" s="54"/>
      <c r="X30" s="55"/>
      <c r="Y30" s="47"/>
      <c r="Z30" s="47"/>
      <c r="AA30" s="47"/>
      <c r="AB30" s="47"/>
      <c r="AC30" s="56">
        <f t="shared" ref="AC30" si="394">Z30-J30</f>
        <v>-12</v>
      </c>
      <c r="AD30" s="56">
        <f t="shared" ref="AD30" si="395">V30-N30</f>
        <v>-45089</v>
      </c>
      <c r="AE30" s="56">
        <f t="shared" ref="AE30" si="396">AA30-Q30</f>
        <v>-47</v>
      </c>
      <c r="AF30" s="57">
        <f t="shared" ref="AF30" si="397">J30-L30</f>
        <v>12</v>
      </c>
      <c r="AG30" s="57">
        <f t="shared" ref="AG30" si="398">K30-M30</f>
        <v>564</v>
      </c>
      <c r="AH30" s="57">
        <f t="shared" ref="AH30" si="399">$Q30*J30-K30</f>
        <v>0</v>
      </c>
      <c r="AI30" s="57">
        <f t="shared" ref="AI30" si="400">$Q30*L30-M30</f>
        <v>0</v>
      </c>
      <c r="AJ30" s="40">
        <f t="shared" ref="AJ30" si="401">AB30-AA30</f>
        <v>0</v>
      </c>
      <c r="AK30" s="57">
        <f t="shared" si="11"/>
        <v>19</v>
      </c>
      <c r="AL30" s="57">
        <f t="shared" si="12"/>
        <v>28</v>
      </c>
      <c r="AM30" s="58">
        <f t="shared" si="13"/>
        <v>5</v>
      </c>
      <c r="AN30" s="58">
        <f t="shared" si="14"/>
        <v>12</v>
      </c>
      <c r="AO30" s="59">
        <f t="shared" ref="AO30" si="402">SUM(AK30:AN30)-S30</f>
        <v>7</v>
      </c>
      <c r="AP30" s="60">
        <f t="shared" ref="AP30" si="403">Q30/144-P30</f>
        <v>0</v>
      </c>
      <c r="AQ30" s="41" t="str">
        <f t="shared" ref="AQ30" si="404">TEXT(N30,"ДДДД")</f>
        <v>понедельник</v>
      </c>
    </row>
    <row r="31" spans="1:43" ht="94.5" x14ac:dyDescent="0.25">
      <c r="A31" s="12" t="s">
        <v>11</v>
      </c>
      <c r="B31" s="11" t="s">
        <v>126</v>
      </c>
      <c r="C31" s="12" t="s">
        <v>28</v>
      </c>
      <c r="D31" s="12" t="str">
        <f>VLOOKUP(E31,Список!$A$1:$B$5,2,FALSE)</f>
        <v>Повышение квалификации</v>
      </c>
      <c r="E31" s="12" t="str">
        <f>IF(Q31&lt;36,Список!$A$1,IF(Q31&lt;72,Список!$A$2,IF(Q31&lt;100,Список!$A$3,IF(Q31&lt;250,Список!$A$4,IF(Q31&gt;250,Список!$A$5,"проверь список")))))</f>
        <v>Повышение квалификации от 36 до 72 часов</v>
      </c>
      <c r="F31" s="39" t="s">
        <v>5</v>
      </c>
      <c r="G31" s="90" t="s">
        <v>183</v>
      </c>
      <c r="H31" s="39" t="s">
        <v>40</v>
      </c>
      <c r="I31" s="53" t="s">
        <v>120</v>
      </c>
      <c r="J31" s="16">
        <v>12</v>
      </c>
      <c r="K31" s="40">
        <f t="shared" ref="K31" si="405">J31*Q31</f>
        <v>564</v>
      </c>
      <c r="L31" s="40">
        <f t="shared" ref="L31" si="406">Z31</f>
        <v>0</v>
      </c>
      <c r="M31" s="40">
        <f t="shared" ref="M31" si="407">L31*AA31</f>
        <v>0</v>
      </c>
      <c r="N31" s="41">
        <v>45174</v>
      </c>
      <c r="O31" s="42" t="str">
        <f t="shared" ref="O31" si="408">IFERROR(INT((MONTH(N31)+2)/3)&amp;"кв. "&amp;YEAR(N31),"по мере комплектования групп")</f>
        <v>3кв. 2023</v>
      </c>
      <c r="P31" s="43">
        <f t="shared" si="2"/>
        <v>0.3263888888888889</v>
      </c>
      <c r="Q31" s="47">
        <v>47</v>
      </c>
      <c r="R31" s="47">
        <v>1</v>
      </c>
      <c r="S31" s="47">
        <v>57</v>
      </c>
      <c r="T31" s="40" t="s">
        <v>110</v>
      </c>
      <c r="U31" s="42" t="str">
        <f t="shared" ref="U31" ca="1" si="409">IF($I$1&gt;N31,"Проверить была ли Публикация",IF(($I$1+5)&lt;N31,"Будет","НУЖНО ОПУБЛИКОВАТЬ"))</f>
        <v>Будет</v>
      </c>
      <c r="V31" s="41"/>
      <c r="W31" s="54"/>
      <c r="X31" s="55"/>
      <c r="Y31" s="47"/>
      <c r="Z31" s="47"/>
      <c r="AA31" s="47"/>
      <c r="AB31" s="47"/>
      <c r="AC31" s="56">
        <f t="shared" ref="AC31" si="410">Z31-J31</f>
        <v>-12</v>
      </c>
      <c r="AD31" s="56">
        <f t="shared" ref="AD31" si="411">V31-N31</f>
        <v>-45174</v>
      </c>
      <c r="AE31" s="56">
        <f t="shared" ref="AE31" si="412">AA31-Q31</f>
        <v>-47</v>
      </c>
      <c r="AF31" s="57">
        <f t="shared" ref="AF31" si="413">J31-L31</f>
        <v>12</v>
      </c>
      <c r="AG31" s="57">
        <f t="shared" ref="AG31" si="414">K31-M31</f>
        <v>564</v>
      </c>
      <c r="AH31" s="57">
        <f t="shared" ref="AH31" si="415">$Q31*J31-K31</f>
        <v>0</v>
      </c>
      <c r="AI31" s="57">
        <f t="shared" ref="AI31" si="416">$Q31*L31-M31</f>
        <v>0</v>
      </c>
      <c r="AJ31" s="40">
        <f t="shared" ref="AJ31" si="417">AB31-AA31</f>
        <v>0</v>
      </c>
      <c r="AK31" s="57">
        <f t="shared" si="11"/>
        <v>19</v>
      </c>
      <c r="AL31" s="57">
        <f t="shared" si="12"/>
        <v>28</v>
      </c>
      <c r="AM31" s="58">
        <f t="shared" si="13"/>
        <v>5</v>
      </c>
      <c r="AN31" s="58">
        <f t="shared" si="14"/>
        <v>12</v>
      </c>
      <c r="AO31" s="59">
        <f t="shared" ref="AO31" si="418">SUM(AK31:AN31)-S31</f>
        <v>7</v>
      </c>
      <c r="AP31" s="60">
        <f t="shared" ref="AP31" si="419">Q31/144-P31</f>
        <v>0</v>
      </c>
      <c r="AQ31" s="41" t="str">
        <f t="shared" ref="AQ31" si="420">TEXT(N31,"ДДДД")</f>
        <v>вторник</v>
      </c>
    </row>
    <row r="32" spans="1:43" s="58" customFormat="1" ht="94.5" x14ac:dyDescent="0.25">
      <c r="A32" s="12" t="s">
        <v>11</v>
      </c>
      <c r="B32" s="11" t="s">
        <v>127</v>
      </c>
      <c r="C32" s="12" t="s">
        <v>28</v>
      </c>
      <c r="D32" s="12" t="str">
        <f>VLOOKUP(E32,Список!$A$1:$B$5,2,FALSE)</f>
        <v>Повышение квалификации</v>
      </c>
      <c r="E32" s="12" t="str">
        <f>IF(Q32&lt;36,Список!$A$1,IF(Q32&lt;72,Список!$A$2,IF(Q32&lt;100,Список!$A$3,IF(Q32&lt;250,Список!$A$4,IF(Q32&gt;250,Список!$A$5,"проверь список")))))</f>
        <v>Повышение квалификации от 36 до 72 часов</v>
      </c>
      <c r="F32" s="39" t="s">
        <v>111</v>
      </c>
      <c r="G32" s="90" t="s">
        <v>184</v>
      </c>
      <c r="H32" s="39" t="s">
        <v>41</v>
      </c>
      <c r="I32" s="53" t="s">
        <v>174</v>
      </c>
      <c r="J32" s="16">
        <v>15</v>
      </c>
      <c r="K32" s="40">
        <f t="shared" ref="K32" si="421">J32*Q32</f>
        <v>540</v>
      </c>
      <c r="L32" s="40">
        <f t="shared" ref="L32" si="422">Z32</f>
        <v>0</v>
      </c>
      <c r="M32" s="40">
        <f t="shared" ref="M32" si="423">L32*AA32</f>
        <v>0</v>
      </c>
      <c r="N32" s="41">
        <v>45174</v>
      </c>
      <c r="O32" s="42" t="str">
        <f t="shared" ref="O32" si="424">IFERROR(INT((MONTH(N32)+2)/3)&amp;"кв. "&amp;YEAR(N32),"по мере комплектования групп")</f>
        <v>3кв. 2023</v>
      </c>
      <c r="P32" s="43">
        <f t="shared" si="2"/>
        <v>0.25</v>
      </c>
      <c r="Q32" s="47">
        <v>36</v>
      </c>
      <c r="R32" s="47">
        <v>1</v>
      </c>
      <c r="S32" s="47">
        <v>44</v>
      </c>
      <c r="T32" s="40" t="s">
        <v>110</v>
      </c>
      <c r="U32" s="42" t="str">
        <f t="shared" ref="U32" ca="1" si="425">IF($I$1&gt;N32,"Проверить была ли Публикация",IF(($I$1+5)&lt;N32,"Будет","НУЖНО ОПУБЛИКОВАТЬ"))</f>
        <v>Будет</v>
      </c>
      <c r="V32" s="41"/>
      <c r="W32" s="54"/>
      <c r="X32" s="55"/>
      <c r="Y32" s="47"/>
      <c r="Z32" s="47"/>
      <c r="AA32" s="47"/>
      <c r="AB32" s="47"/>
      <c r="AC32" s="56">
        <f t="shared" ref="AC32" si="426">Z32-J32</f>
        <v>-15</v>
      </c>
      <c r="AD32" s="56">
        <f t="shared" ref="AD32" si="427">V32-N32</f>
        <v>-45174</v>
      </c>
      <c r="AE32" s="56">
        <f t="shared" ref="AE32" si="428">AA32-Q32</f>
        <v>-36</v>
      </c>
      <c r="AF32" s="57">
        <f t="shared" ref="AF32" si="429">J32-L32</f>
        <v>15</v>
      </c>
      <c r="AG32" s="57">
        <f t="shared" ref="AG32" si="430">K32-M32</f>
        <v>540</v>
      </c>
      <c r="AH32" s="57">
        <f t="shared" ref="AH32" si="431">$Q32*J32-K32</f>
        <v>0</v>
      </c>
      <c r="AI32" s="57">
        <f t="shared" ref="AI32" si="432">$Q32*L32-M32</f>
        <v>0</v>
      </c>
      <c r="AJ32" s="40">
        <f t="shared" ref="AJ32" si="433">AB32-AA32</f>
        <v>0</v>
      </c>
      <c r="AK32" s="57">
        <f t="shared" si="11"/>
        <v>14</v>
      </c>
      <c r="AL32" s="57">
        <f t="shared" si="12"/>
        <v>22</v>
      </c>
      <c r="AM32" s="58">
        <f t="shared" si="13"/>
        <v>4</v>
      </c>
      <c r="AN32" s="58">
        <f t="shared" si="14"/>
        <v>12</v>
      </c>
      <c r="AO32" s="59">
        <f t="shared" ref="AO32" si="434">SUM(AK32:AN32)-S32</f>
        <v>8</v>
      </c>
      <c r="AP32" s="60">
        <f t="shared" ref="AP32" si="435">Q32/144-P32</f>
        <v>0</v>
      </c>
      <c r="AQ32" s="41" t="str">
        <f t="shared" ref="AQ32" si="436">TEXT(N32,"ДДДД")</f>
        <v>вторник</v>
      </c>
    </row>
    <row r="33" spans="1:43" s="58" customFormat="1" ht="94.5" x14ac:dyDescent="0.25">
      <c r="A33" s="12" t="s">
        <v>11</v>
      </c>
      <c r="B33" s="11" t="s">
        <v>185</v>
      </c>
      <c r="C33" s="12" t="s">
        <v>28</v>
      </c>
      <c r="D33" s="12" t="str">
        <f>VLOOKUP(E33,Список!$A$1:$B$5,2,FALSE)</f>
        <v>Повышение квалификации</v>
      </c>
      <c r="E33" s="12" t="str">
        <f>IF(Q33&lt;36,Список!$A$1,IF(Q33&lt;72,Список!$A$2,IF(Q33&lt;100,Список!$A$3,IF(Q33&lt;250,Список!$A$4,IF(Q33&gt;250,Список!$A$5,"проверь список")))))</f>
        <v>Повышение квалификации от 36 до 72 часов</v>
      </c>
      <c r="F33" s="39" t="s">
        <v>111</v>
      </c>
      <c r="G33" s="90" t="s">
        <v>184</v>
      </c>
      <c r="H33" s="39" t="s">
        <v>41</v>
      </c>
      <c r="I33" s="53" t="s">
        <v>174</v>
      </c>
      <c r="J33" s="16">
        <v>15</v>
      </c>
      <c r="K33" s="40">
        <f t="shared" ref="K33" si="437">J33*Q33</f>
        <v>540</v>
      </c>
      <c r="L33" s="40">
        <f t="shared" ref="L33" si="438">Z33</f>
        <v>0</v>
      </c>
      <c r="M33" s="40">
        <f t="shared" ref="M33" si="439">L33*AA33</f>
        <v>0</v>
      </c>
      <c r="N33" s="41">
        <v>45175</v>
      </c>
      <c r="O33" s="42" t="str">
        <f t="shared" ref="O33" si="440">IFERROR(INT((MONTH(N33)+2)/3)&amp;"кв. "&amp;YEAR(N33),"по мере комплектования групп")</f>
        <v>3кв. 2023</v>
      </c>
      <c r="P33" s="43">
        <f t="shared" si="2"/>
        <v>0.25</v>
      </c>
      <c r="Q33" s="47">
        <v>36</v>
      </c>
      <c r="R33" s="47">
        <v>1</v>
      </c>
      <c r="S33" s="47">
        <v>44</v>
      </c>
      <c r="T33" s="40" t="s">
        <v>110</v>
      </c>
      <c r="U33" s="42" t="str">
        <f t="shared" ref="U33" ca="1" si="441">IF($I$1&gt;N33,"Проверить была ли Публикация",IF(($I$1+5)&lt;N33,"Будет","НУЖНО ОПУБЛИКОВАТЬ"))</f>
        <v>Будет</v>
      </c>
      <c r="V33" s="41"/>
      <c r="W33" s="54"/>
      <c r="X33" s="55"/>
      <c r="Y33" s="47"/>
      <c r="Z33" s="47"/>
      <c r="AA33" s="47"/>
      <c r="AB33" s="47"/>
      <c r="AC33" s="56">
        <f t="shared" ref="AC33" si="442">Z33-J33</f>
        <v>-15</v>
      </c>
      <c r="AD33" s="56">
        <f t="shared" ref="AD33" si="443">V33-N33</f>
        <v>-45175</v>
      </c>
      <c r="AE33" s="56">
        <f t="shared" ref="AE33" si="444">AA33-Q33</f>
        <v>-36</v>
      </c>
      <c r="AF33" s="57">
        <f t="shared" ref="AF33" si="445">J33-L33</f>
        <v>15</v>
      </c>
      <c r="AG33" s="57">
        <f t="shared" ref="AG33" si="446">K33-M33</f>
        <v>540</v>
      </c>
      <c r="AH33" s="57">
        <f t="shared" ref="AH33" si="447">$Q33*J33-K33</f>
        <v>0</v>
      </c>
      <c r="AI33" s="57">
        <f t="shared" ref="AI33" si="448">$Q33*L33-M33</f>
        <v>0</v>
      </c>
      <c r="AJ33" s="40">
        <f t="shared" ref="AJ33" si="449">AB33-AA33</f>
        <v>0</v>
      </c>
      <c r="AK33" s="57">
        <f t="shared" si="11"/>
        <v>14</v>
      </c>
      <c r="AL33" s="57">
        <f t="shared" si="12"/>
        <v>22</v>
      </c>
      <c r="AM33" s="58">
        <f t="shared" si="13"/>
        <v>4</v>
      </c>
      <c r="AN33" s="58">
        <f t="shared" si="14"/>
        <v>12</v>
      </c>
      <c r="AO33" s="59">
        <f t="shared" ref="AO33" si="450">SUM(AK33:AN33)-S33</f>
        <v>8</v>
      </c>
      <c r="AP33" s="60">
        <f t="shared" ref="AP33" si="451">Q33/144-P33</f>
        <v>0</v>
      </c>
      <c r="AQ33" s="41" t="str">
        <f t="shared" ref="AQ33" si="452">TEXT(N33,"ДДДД")</f>
        <v>среда</v>
      </c>
    </row>
    <row r="34" spans="1:43" s="58" customFormat="1" ht="94.5" x14ac:dyDescent="0.25">
      <c r="A34" s="12" t="s">
        <v>11</v>
      </c>
      <c r="B34" s="11" t="s">
        <v>128</v>
      </c>
      <c r="C34" s="12" t="s">
        <v>28</v>
      </c>
      <c r="D34" s="12" t="str">
        <f>VLOOKUP(E34,Список!$A$1:$B$5,2,FALSE)</f>
        <v>Повышение квалификации</v>
      </c>
      <c r="E34" s="12" t="str">
        <f>IF(Q34&lt;36,Список!$A$1,IF(Q34&lt;72,Список!$A$2,IF(Q34&lt;100,Список!$A$3,IF(Q34&lt;250,Список!$A$4,IF(Q34&gt;250,Список!$A$5,"проверь список")))))</f>
        <v>Повышение квалификации от 36 до 72 часов</v>
      </c>
      <c r="F34" s="39" t="s">
        <v>111</v>
      </c>
      <c r="G34" s="90" t="s">
        <v>184</v>
      </c>
      <c r="H34" s="39" t="s">
        <v>41</v>
      </c>
      <c r="I34" s="53" t="s">
        <v>174</v>
      </c>
      <c r="J34" s="16">
        <v>15</v>
      </c>
      <c r="K34" s="40">
        <f t="shared" ref="K34" si="453">J34*Q34</f>
        <v>540</v>
      </c>
      <c r="L34" s="40">
        <f t="shared" ref="L34" si="454">Z34</f>
        <v>0</v>
      </c>
      <c r="M34" s="40">
        <f t="shared" ref="M34" si="455">L34*AA34</f>
        <v>0</v>
      </c>
      <c r="N34" s="41">
        <v>45176</v>
      </c>
      <c r="O34" s="42" t="str">
        <f t="shared" ref="O34" si="456">IFERROR(INT((MONTH(N34)+2)/3)&amp;"кв. "&amp;YEAR(N34),"по мере комплектования групп")</f>
        <v>3кв. 2023</v>
      </c>
      <c r="P34" s="43">
        <f t="shared" si="2"/>
        <v>0.25</v>
      </c>
      <c r="Q34" s="47">
        <v>36</v>
      </c>
      <c r="R34" s="47">
        <v>1</v>
      </c>
      <c r="S34" s="47">
        <v>44</v>
      </c>
      <c r="T34" s="40" t="s">
        <v>110</v>
      </c>
      <c r="U34" s="42" t="str">
        <f t="shared" ref="U34" ca="1" si="457">IF($I$1&gt;N34,"Проверить была ли Публикация",IF(($I$1+5)&lt;N34,"Будет","НУЖНО ОПУБЛИКОВАТЬ"))</f>
        <v>Будет</v>
      </c>
      <c r="V34" s="41"/>
      <c r="W34" s="54"/>
      <c r="X34" s="55"/>
      <c r="Y34" s="47"/>
      <c r="Z34" s="47"/>
      <c r="AA34" s="47"/>
      <c r="AB34" s="47"/>
      <c r="AC34" s="56">
        <f t="shared" ref="AC34" si="458">Z34-J34</f>
        <v>-15</v>
      </c>
      <c r="AD34" s="56">
        <f t="shared" ref="AD34" si="459">V34-N34</f>
        <v>-45176</v>
      </c>
      <c r="AE34" s="56">
        <f t="shared" ref="AE34" si="460">AA34-Q34</f>
        <v>-36</v>
      </c>
      <c r="AF34" s="57">
        <f t="shared" ref="AF34" si="461">J34-L34</f>
        <v>15</v>
      </c>
      <c r="AG34" s="57">
        <f t="shared" ref="AG34" si="462">K34-M34</f>
        <v>540</v>
      </c>
      <c r="AH34" s="57">
        <f t="shared" ref="AH34" si="463">$Q34*J34-K34</f>
        <v>0</v>
      </c>
      <c r="AI34" s="57">
        <f t="shared" ref="AI34" si="464">$Q34*L34-M34</f>
        <v>0</v>
      </c>
      <c r="AJ34" s="40">
        <f t="shared" ref="AJ34" si="465">AB34-AA34</f>
        <v>0</v>
      </c>
      <c r="AK34" s="57">
        <f t="shared" si="11"/>
        <v>14</v>
      </c>
      <c r="AL34" s="57">
        <f t="shared" si="12"/>
        <v>22</v>
      </c>
      <c r="AM34" s="58">
        <f t="shared" si="13"/>
        <v>4</v>
      </c>
      <c r="AN34" s="58">
        <f t="shared" si="14"/>
        <v>12</v>
      </c>
      <c r="AO34" s="59">
        <f t="shared" ref="AO34" si="466">SUM(AK34:AN34)-S34</f>
        <v>8</v>
      </c>
      <c r="AP34" s="60">
        <f t="shared" ref="AP34" si="467">Q34/144-P34</f>
        <v>0</v>
      </c>
      <c r="AQ34" s="41" t="str">
        <f t="shared" ref="AQ34" si="468">TEXT(N34,"ДДДД")</f>
        <v>четверг</v>
      </c>
    </row>
    <row r="35" spans="1:43" s="58" customFormat="1" ht="79.5" customHeight="1" x14ac:dyDescent="0.25">
      <c r="A35" s="12" t="s">
        <v>11</v>
      </c>
      <c r="B35" s="11" t="s">
        <v>186</v>
      </c>
      <c r="C35" s="12" t="s">
        <v>28</v>
      </c>
      <c r="D35" s="12" t="str">
        <f>VLOOKUP(E35,Список!$A$1:$B$5,2,FALSE)</f>
        <v>Повышение квалификации</v>
      </c>
      <c r="E35" s="12" t="str">
        <f>IF(Q35&lt;36,Список!$A$1,IF(Q35&lt;72,Список!$A$2,IF(Q35&lt;100,Список!$A$3,IF(Q35&lt;250,Список!$A$4,IF(Q35&gt;250,Список!$A$5,"проверь список")))))</f>
        <v>Повышение квалификации от 36 до 72 часов</v>
      </c>
      <c r="F35" s="39" t="s">
        <v>4</v>
      </c>
      <c r="G35" s="90" t="s">
        <v>112</v>
      </c>
      <c r="H35" s="39" t="s">
        <v>40</v>
      </c>
      <c r="I35" s="53" t="s">
        <v>187</v>
      </c>
      <c r="J35" s="16">
        <v>12</v>
      </c>
      <c r="K35" s="40">
        <f t="shared" ref="K35" si="469">J35*Q35</f>
        <v>564</v>
      </c>
      <c r="L35" s="40">
        <f t="shared" ref="L35" si="470">Z35</f>
        <v>0</v>
      </c>
      <c r="M35" s="40">
        <f t="shared" ref="M35" si="471">L35*AA35</f>
        <v>0</v>
      </c>
      <c r="N35" s="41">
        <v>45180</v>
      </c>
      <c r="O35" s="42" t="str">
        <f t="shared" ref="O35" si="472">IFERROR(INT((MONTH(N35)+2)/3)&amp;"кв. "&amp;YEAR(N35),"по мере комплектования групп")</f>
        <v>3кв. 2023</v>
      </c>
      <c r="P35" s="43">
        <f t="shared" si="2"/>
        <v>0.3263888888888889</v>
      </c>
      <c r="Q35" s="47">
        <v>47</v>
      </c>
      <c r="R35" s="47">
        <v>1</v>
      </c>
      <c r="S35" s="47">
        <v>57</v>
      </c>
      <c r="T35" s="40" t="s">
        <v>110</v>
      </c>
      <c r="U35" s="42" t="str">
        <f t="shared" ref="U35" ca="1" si="473">IF($I$1&gt;N35,"Проверить была ли Публикация",IF(($I$1+5)&lt;N35,"Будет","НУЖНО ОПУБЛИКОВАТЬ"))</f>
        <v>Будет</v>
      </c>
      <c r="V35" s="41"/>
      <c r="W35" s="54"/>
      <c r="X35" s="55"/>
      <c r="Y35" s="47"/>
      <c r="Z35" s="47"/>
      <c r="AA35" s="47"/>
      <c r="AB35" s="47"/>
      <c r="AC35" s="56">
        <f t="shared" ref="AC35" si="474">Z35-J35</f>
        <v>-12</v>
      </c>
      <c r="AD35" s="56">
        <f t="shared" ref="AD35" si="475">V35-N35</f>
        <v>-45180</v>
      </c>
      <c r="AE35" s="56">
        <f t="shared" ref="AE35" si="476">AA35-Q35</f>
        <v>-47</v>
      </c>
      <c r="AF35" s="57">
        <f t="shared" ref="AF35" si="477">J35-L35</f>
        <v>12</v>
      </c>
      <c r="AG35" s="57">
        <f t="shared" ref="AG35" si="478">K35-M35</f>
        <v>564</v>
      </c>
      <c r="AH35" s="57">
        <f t="shared" ref="AH35" si="479">$Q35*J35-K35</f>
        <v>0</v>
      </c>
      <c r="AI35" s="57">
        <f t="shared" ref="AI35" si="480">$Q35*L35-M35</f>
        <v>0</v>
      </c>
      <c r="AJ35" s="40">
        <f t="shared" ref="AJ35" si="481">AB35-AA35</f>
        <v>0</v>
      </c>
      <c r="AK35" s="57">
        <f t="shared" si="11"/>
        <v>19</v>
      </c>
      <c r="AL35" s="57">
        <f t="shared" si="12"/>
        <v>28</v>
      </c>
      <c r="AM35" s="58">
        <f t="shared" si="13"/>
        <v>5</v>
      </c>
      <c r="AN35" s="58">
        <f t="shared" si="14"/>
        <v>12</v>
      </c>
      <c r="AO35" s="59">
        <f t="shared" ref="AO35" si="482">SUM(AK35:AN35)-S35</f>
        <v>7</v>
      </c>
      <c r="AP35" s="60">
        <f t="shared" ref="AP35" si="483">Q35/144-P35</f>
        <v>0</v>
      </c>
      <c r="AQ35" s="41" t="str">
        <f t="shared" ref="AQ35" si="484">TEXT(N35,"ДДДД")</f>
        <v>понедельник</v>
      </c>
    </row>
    <row r="36" spans="1:43" s="58" customFormat="1" ht="83.25" customHeight="1" x14ac:dyDescent="0.25">
      <c r="A36" s="12" t="s">
        <v>11</v>
      </c>
      <c r="B36" s="11" t="s">
        <v>188</v>
      </c>
      <c r="C36" s="12" t="s">
        <v>28</v>
      </c>
      <c r="D36" s="12" t="str">
        <f>VLOOKUP(E36,Список!$A$1:$B$5,2,FALSE)</f>
        <v>Повышение квалификации</v>
      </c>
      <c r="E36" s="12" t="str">
        <f>IF(Q36&lt;36,Список!$A$1,IF(Q36&lt;72,Список!$A$2,IF(Q36&lt;100,Список!$A$3,IF(Q36&lt;250,Список!$A$4,IF(Q36&gt;250,Список!$A$5,"проверь список")))))</f>
        <v>Повышение квалификации от 36 до 72 часов</v>
      </c>
      <c r="F36" s="39" t="s">
        <v>5</v>
      </c>
      <c r="G36" s="90" t="s">
        <v>189</v>
      </c>
      <c r="H36" s="39" t="s">
        <v>40</v>
      </c>
      <c r="I36" s="53" t="s">
        <v>190</v>
      </c>
      <c r="J36" s="16">
        <v>12</v>
      </c>
      <c r="K36" s="40">
        <f t="shared" ref="K36" si="485">J36*Q36</f>
        <v>588</v>
      </c>
      <c r="L36" s="40">
        <f t="shared" ref="L36" si="486">Z36</f>
        <v>0</v>
      </c>
      <c r="M36" s="40">
        <f t="shared" ref="M36" si="487">L36*AA36</f>
        <v>0</v>
      </c>
      <c r="N36" s="41">
        <v>45202</v>
      </c>
      <c r="O36" s="42" t="str">
        <f t="shared" ref="O36" si="488">IFERROR(INT((MONTH(N36)+2)/3)&amp;"кв. "&amp;YEAR(N36),"по мере комплектования групп")</f>
        <v>4кв. 2023</v>
      </c>
      <c r="P36" s="43">
        <f t="shared" si="2"/>
        <v>0.34027777777777779</v>
      </c>
      <c r="Q36" s="47">
        <v>49</v>
      </c>
      <c r="R36" s="47">
        <v>1</v>
      </c>
      <c r="S36" s="47">
        <v>59</v>
      </c>
      <c r="T36" s="40" t="s">
        <v>110</v>
      </c>
      <c r="U36" s="42" t="str">
        <f t="shared" ref="U36" ca="1" si="489">IF($I$1&gt;N36,"Проверить была ли Публикация",IF(($I$1+5)&lt;N36,"Будет","НУЖНО ОПУБЛИКОВАТЬ"))</f>
        <v>Будет</v>
      </c>
      <c r="V36" s="41"/>
      <c r="W36" s="54"/>
      <c r="X36" s="55"/>
      <c r="Y36" s="47"/>
      <c r="Z36" s="47"/>
      <c r="AA36" s="47"/>
      <c r="AB36" s="47"/>
      <c r="AC36" s="56">
        <f t="shared" ref="AC36" si="490">Z36-J36</f>
        <v>-12</v>
      </c>
      <c r="AD36" s="56">
        <f t="shared" ref="AD36" si="491">V36-N36</f>
        <v>-45202</v>
      </c>
      <c r="AE36" s="56">
        <f t="shared" ref="AE36" si="492">AA36-Q36</f>
        <v>-49</v>
      </c>
      <c r="AF36" s="57">
        <f t="shared" ref="AF36" si="493">J36-L36</f>
        <v>12</v>
      </c>
      <c r="AG36" s="57">
        <f t="shared" ref="AG36" si="494">K36-M36</f>
        <v>588</v>
      </c>
      <c r="AH36" s="57">
        <f t="shared" ref="AH36" si="495">$Q36*J36-K36</f>
        <v>0</v>
      </c>
      <c r="AI36" s="57">
        <f t="shared" ref="AI36" si="496">$Q36*L36-M36</f>
        <v>0</v>
      </c>
      <c r="AJ36" s="40">
        <f t="shared" ref="AJ36" si="497">AB36-AA36</f>
        <v>0</v>
      </c>
      <c r="AK36" s="57">
        <f t="shared" si="11"/>
        <v>20</v>
      </c>
      <c r="AL36" s="57">
        <f t="shared" si="12"/>
        <v>29</v>
      </c>
      <c r="AM36" s="58">
        <f t="shared" si="13"/>
        <v>5</v>
      </c>
      <c r="AN36" s="58">
        <f t="shared" si="14"/>
        <v>12</v>
      </c>
      <c r="AO36" s="59">
        <f t="shared" ref="AO36" si="498">SUM(AK36:AN36)-S36</f>
        <v>7</v>
      </c>
      <c r="AP36" s="60">
        <f t="shared" ref="AP36" si="499">Q36/144-P36</f>
        <v>0</v>
      </c>
      <c r="AQ36" s="41" t="str">
        <f t="shared" ref="AQ36" si="500">TEXT(N36,"ДДДД")</f>
        <v>вторник</v>
      </c>
    </row>
    <row r="37" spans="1:43" s="58" customFormat="1" ht="83.25" customHeight="1" x14ac:dyDescent="0.25">
      <c r="A37" s="12" t="s">
        <v>11</v>
      </c>
      <c r="B37" s="11" t="s">
        <v>129</v>
      </c>
      <c r="C37" s="12" t="s">
        <v>28</v>
      </c>
      <c r="D37" s="12" t="str">
        <f>VLOOKUP(E37,Список!$A$1:$B$5,2,FALSE)</f>
        <v>Повышение квалификации</v>
      </c>
      <c r="E37" s="12" t="str">
        <f>IF(Q37&lt;36,Список!$A$1,IF(Q37&lt;72,Список!$A$2,IF(Q37&lt;100,Список!$A$3,IF(Q37&lt;250,Список!$A$4,IF(Q37&gt;250,Список!$A$5,"проверь список")))))</f>
        <v>Повышение квалификации от 36 до 72 часов</v>
      </c>
      <c r="F37" s="39" t="s">
        <v>5</v>
      </c>
      <c r="G37" s="90" t="s">
        <v>202</v>
      </c>
      <c r="H37" s="39" t="s">
        <v>41</v>
      </c>
      <c r="I37" s="53" t="s">
        <v>190</v>
      </c>
      <c r="J37" s="16">
        <v>10</v>
      </c>
      <c r="K37" s="40">
        <f t="shared" ref="K37" si="501">J37*Q37</f>
        <v>360</v>
      </c>
      <c r="L37" s="40">
        <f t="shared" ref="L37" si="502">Z37</f>
        <v>0</v>
      </c>
      <c r="M37" s="40">
        <f t="shared" ref="M37" si="503">L37*AA37</f>
        <v>0</v>
      </c>
      <c r="N37" s="41">
        <v>45203</v>
      </c>
      <c r="O37" s="42" t="str">
        <f t="shared" ref="O37" si="504">IFERROR(INT((MONTH(N37)+2)/3)&amp;"кв. "&amp;YEAR(N37),"по мере комплектования групп")</f>
        <v>4кв. 2023</v>
      </c>
      <c r="P37" s="43">
        <f t="shared" si="2"/>
        <v>0.25</v>
      </c>
      <c r="Q37" s="47">
        <v>36</v>
      </c>
      <c r="R37" s="47">
        <v>1</v>
      </c>
      <c r="S37" s="47">
        <v>43</v>
      </c>
      <c r="T37" s="40" t="s">
        <v>110</v>
      </c>
      <c r="U37" s="42" t="str">
        <f t="shared" ref="U37" ca="1" si="505">IF($I$1&gt;N37,"Проверить была ли Публикация",IF(($I$1+5)&lt;N37,"Будет","НУЖНО ОПУБЛИКОВАТЬ"))</f>
        <v>Будет</v>
      </c>
      <c r="V37" s="41"/>
      <c r="W37" s="54"/>
      <c r="X37" s="55"/>
      <c r="Y37" s="47"/>
      <c r="Z37" s="47"/>
      <c r="AA37" s="47"/>
      <c r="AB37" s="47"/>
      <c r="AC37" s="56">
        <f t="shared" ref="AC37" si="506">Z37-J37</f>
        <v>-10</v>
      </c>
      <c r="AD37" s="56">
        <f t="shared" ref="AD37" si="507">V37-N37</f>
        <v>-45203</v>
      </c>
      <c r="AE37" s="56">
        <f t="shared" ref="AE37" si="508">AA37-Q37</f>
        <v>-36</v>
      </c>
      <c r="AF37" s="57">
        <f t="shared" ref="AF37" si="509">J37-L37</f>
        <v>10</v>
      </c>
      <c r="AG37" s="57">
        <f t="shared" ref="AG37" si="510">K37-M37</f>
        <v>360</v>
      </c>
      <c r="AH37" s="57">
        <f t="shared" ref="AH37" si="511">$Q37*J37-K37</f>
        <v>0</v>
      </c>
      <c r="AI37" s="57">
        <f t="shared" ref="AI37" si="512">$Q37*L37-M37</f>
        <v>0</v>
      </c>
      <c r="AJ37" s="40">
        <f t="shared" ref="AJ37" si="513">AB37-AA37</f>
        <v>0</v>
      </c>
      <c r="AK37" s="57">
        <f t="shared" si="11"/>
        <v>14</v>
      </c>
      <c r="AL37" s="57">
        <f t="shared" si="12"/>
        <v>22</v>
      </c>
      <c r="AM37" s="58">
        <f t="shared" si="13"/>
        <v>4</v>
      </c>
      <c r="AN37" s="58">
        <f t="shared" si="14"/>
        <v>12</v>
      </c>
      <c r="AO37" s="59">
        <f t="shared" ref="AO37" si="514">SUM(AK37:AN37)-S37</f>
        <v>9</v>
      </c>
      <c r="AP37" s="60">
        <f t="shared" ref="AP37" si="515">Q37/144-P37</f>
        <v>0</v>
      </c>
      <c r="AQ37" s="41" t="str">
        <f t="shared" ref="AQ37" si="516">TEXT(N37,"ДДДД")</f>
        <v>среда</v>
      </c>
    </row>
    <row r="38" spans="1:43" s="58" customFormat="1" ht="89.25" customHeight="1" x14ac:dyDescent="0.25">
      <c r="A38" s="12" t="s">
        <v>11</v>
      </c>
      <c r="B38" s="11" t="s">
        <v>129</v>
      </c>
      <c r="C38" s="12" t="s">
        <v>28</v>
      </c>
      <c r="D38" s="12" t="str">
        <f>VLOOKUP(E38,Список!$A$1:$B$5,2,FALSE)</f>
        <v>Повышение квалификации</v>
      </c>
      <c r="E38" s="12" t="str">
        <f>IF(Q38&lt;36,Список!$A$1,IF(Q38&lt;72,Список!$A$2,IF(Q38&lt;100,Список!$A$3,IF(Q38&lt;250,Список!$A$4,IF(Q38&gt;250,Список!$A$5,"проверь список")))))</f>
        <v>Повышение квалификации от 36 до 72 часов</v>
      </c>
      <c r="F38" s="39" t="s">
        <v>71</v>
      </c>
      <c r="G38" s="90" t="s">
        <v>191</v>
      </c>
      <c r="H38" s="39" t="s">
        <v>40</v>
      </c>
      <c r="I38" s="53" t="s">
        <v>190</v>
      </c>
      <c r="J38" s="16">
        <v>12</v>
      </c>
      <c r="K38" s="40">
        <f t="shared" ref="K38" si="517">J38*Q38</f>
        <v>564</v>
      </c>
      <c r="L38" s="40">
        <f t="shared" ref="L38" si="518">Z38</f>
        <v>0</v>
      </c>
      <c r="M38" s="40">
        <f t="shared" ref="M38" si="519">L38*AA38</f>
        <v>0</v>
      </c>
      <c r="N38" s="41">
        <v>45209</v>
      </c>
      <c r="O38" s="42" t="str">
        <f t="shared" ref="O38" si="520">IFERROR(INT((MONTH(N38)+2)/3)&amp;"кв. "&amp;YEAR(N38),"по мере комплектования групп")</f>
        <v>4кв. 2023</v>
      </c>
      <c r="P38" s="43">
        <f t="shared" si="2"/>
        <v>0.3263888888888889</v>
      </c>
      <c r="Q38" s="47">
        <v>47</v>
      </c>
      <c r="R38" s="47">
        <v>1</v>
      </c>
      <c r="S38" s="47">
        <v>58</v>
      </c>
      <c r="T38" s="40" t="s">
        <v>110</v>
      </c>
      <c r="U38" s="42" t="str">
        <f t="shared" ref="U38" ca="1" si="521">IF($I$1&gt;N38,"Проверить была ли Публикация",IF(($I$1+5)&lt;N38,"Будет","НУЖНО ОПУБЛИКОВАТЬ"))</f>
        <v>Будет</v>
      </c>
      <c r="V38" s="41"/>
      <c r="W38" s="54"/>
      <c r="X38" s="55"/>
      <c r="Y38" s="47"/>
      <c r="Z38" s="47"/>
      <c r="AA38" s="47"/>
      <c r="AB38" s="47"/>
      <c r="AC38" s="56">
        <f t="shared" ref="AC38" si="522">Z38-J38</f>
        <v>-12</v>
      </c>
      <c r="AD38" s="56">
        <f t="shared" ref="AD38" si="523">V38-N38</f>
        <v>-45209</v>
      </c>
      <c r="AE38" s="56">
        <f t="shared" ref="AE38" si="524">AA38-Q38</f>
        <v>-47</v>
      </c>
      <c r="AF38" s="57">
        <f t="shared" ref="AF38" si="525">J38-L38</f>
        <v>12</v>
      </c>
      <c r="AG38" s="57">
        <f t="shared" ref="AG38" si="526">K38-M38</f>
        <v>564</v>
      </c>
      <c r="AH38" s="57">
        <f t="shared" ref="AH38" si="527">$Q38*J38-K38</f>
        <v>0</v>
      </c>
      <c r="AI38" s="57">
        <f t="shared" ref="AI38" si="528">$Q38*L38-M38</f>
        <v>0</v>
      </c>
      <c r="AJ38" s="40">
        <f t="shared" ref="AJ38" si="529">AB38-AA38</f>
        <v>0</v>
      </c>
      <c r="AK38" s="57">
        <f t="shared" si="11"/>
        <v>19</v>
      </c>
      <c r="AL38" s="57">
        <f t="shared" si="12"/>
        <v>28</v>
      </c>
      <c r="AM38" s="58">
        <f t="shared" si="13"/>
        <v>5</v>
      </c>
      <c r="AN38" s="58">
        <f t="shared" si="14"/>
        <v>12</v>
      </c>
      <c r="AO38" s="59">
        <f t="shared" ref="AO38" si="530">SUM(AK38:AN38)-S38</f>
        <v>6</v>
      </c>
      <c r="AP38" s="60">
        <f t="shared" ref="AP38" si="531">Q38/144-P38</f>
        <v>0</v>
      </c>
      <c r="AQ38" s="41" t="str">
        <f t="shared" ref="AQ38" si="532">TEXT(N38,"ДДДД")</f>
        <v>вторник</v>
      </c>
    </row>
    <row r="39" spans="1:43" s="58" customFormat="1" ht="89.25" customHeight="1" x14ac:dyDescent="0.25">
      <c r="A39" s="12" t="s">
        <v>11</v>
      </c>
      <c r="B39" s="11" t="s">
        <v>130</v>
      </c>
      <c r="C39" s="12" t="s">
        <v>28</v>
      </c>
      <c r="D39" s="12" t="str">
        <f>VLOOKUP(E39,Список!$A$1:$B$5,2,FALSE)</f>
        <v>Повышение квалификации</v>
      </c>
      <c r="E39" s="12" t="str">
        <f>IF(Q39&lt;36,Список!$A$1,IF(Q39&lt;72,Список!$A$2,IF(Q39&lt;100,Список!$A$3,IF(Q39&lt;250,Список!$A$4,IF(Q39&gt;250,Список!$A$5,"проверь список")))))</f>
        <v>Повышение квалификации от 36 до 72 часов</v>
      </c>
      <c r="F39" s="39" t="s">
        <v>82</v>
      </c>
      <c r="G39" s="90" t="s">
        <v>192</v>
      </c>
      <c r="H39" s="39" t="s">
        <v>41</v>
      </c>
      <c r="I39" s="53" t="s">
        <v>190</v>
      </c>
      <c r="J39" s="16">
        <v>10</v>
      </c>
      <c r="K39" s="40">
        <f t="shared" ref="K39" si="533">J39*Q39</f>
        <v>360</v>
      </c>
      <c r="L39" s="40">
        <f t="shared" ref="L39" si="534">Z39</f>
        <v>0</v>
      </c>
      <c r="M39" s="40">
        <f t="shared" ref="M39" si="535">L39*AA39</f>
        <v>0</v>
      </c>
      <c r="N39" s="41">
        <v>45210</v>
      </c>
      <c r="O39" s="42" t="str">
        <f t="shared" ref="O39" si="536">IFERROR(INT((MONTH(N39)+2)/3)&amp;"кв. "&amp;YEAR(N39),"по мере комплектования групп")</f>
        <v>4кв. 2023</v>
      </c>
      <c r="P39" s="43">
        <f t="shared" si="2"/>
        <v>0.25</v>
      </c>
      <c r="Q39" s="47">
        <v>36</v>
      </c>
      <c r="R39" s="47">
        <v>1</v>
      </c>
      <c r="S39" s="47">
        <v>43</v>
      </c>
      <c r="T39" s="40" t="s">
        <v>110</v>
      </c>
      <c r="U39" s="42" t="str">
        <f t="shared" ref="U39" ca="1" si="537">IF($I$1&gt;N39,"Проверить была ли Публикация",IF(($I$1+5)&lt;N39,"Будет","НУЖНО ОПУБЛИКОВАТЬ"))</f>
        <v>Будет</v>
      </c>
      <c r="V39" s="41"/>
      <c r="W39" s="54"/>
      <c r="X39" s="55"/>
      <c r="Y39" s="47"/>
      <c r="Z39" s="47"/>
      <c r="AA39" s="47"/>
      <c r="AB39" s="47"/>
      <c r="AC39" s="56">
        <f t="shared" ref="AC39" si="538">Z39-J39</f>
        <v>-10</v>
      </c>
      <c r="AD39" s="56">
        <f t="shared" ref="AD39" si="539">V39-N39</f>
        <v>-45210</v>
      </c>
      <c r="AE39" s="56">
        <f t="shared" ref="AE39" si="540">AA39-Q39</f>
        <v>-36</v>
      </c>
      <c r="AF39" s="57">
        <f t="shared" ref="AF39" si="541">J39-L39</f>
        <v>10</v>
      </c>
      <c r="AG39" s="57">
        <f t="shared" ref="AG39" si="542">K39-M39</f>
        <v>360</v>
      </c>
      <c r="AH39" s="57">
        <f t="shared" ref="AH39" si="543">$Q39*J39-K39</f>
        <v>0</v>
      </c>
      <c r="AI39" s="57">
        <f t="shared" ref="AI39" si="544">$Q39*L39-M39</f>
        <v>0</v>
      </c>
      <c r="AJ39" s="40">
        <f t="shared" ref="AJ39" si="545">AB39-AA39</f>
        <v>0</v>
      </c>
      <c r="AK39" s="57">
        <f t="shared" si="11"/>
        <v>14</v>
      </c>
      <c r="AL39" s="57">
        <f t="shared" si="12"/>
        <v>22</v>
      </c>
      <c r="AM39" s="58">
        <f t="shared" si="13"/>
        <v>4</v>
      </c>
      <c r="AN39" s="58">
        <f t="shared" si="14"/>
        <v>12</v>
      </c>
      <c r="AO39" s="59">
        <f t="shared" ref="AO39" si="546">SUM(AK39:AN39)-S39</f>
        <v>9</v>
      </c>
      <c r="AP39" s="60">
        <f t="shared" ref="AP39" si="547">Q39/144-P39</f>
        <v>0</v>
      </c>
      <c r="AQ39" s="41" t="str">
        <f t="shared" ref="AQ39" si="548">TEXT(N39,"ДДДД")</f>
        <v>среда</v>
      </c>
    </row>
    <row r="40" spans="1:43" s="58" customFormat="1" ht="100.5" customHeight="1" x14ac:dyDescent="0.25">
      <c r="A40" s="12" t="s">
        <v>11</v>
      </c>
      <c r="B40" s="11" t="s">
        <v>193</v>
      </c>
      <c r="C40" s="12" t="s">
        <v>28</v>
      </c>
      <c r="D40" s="12" t="str">
        <f>VLOOKUP(E40,Список!$A$1:$B$5,2,FALSE)</f>
        <v>Повышение квалификации</v>
      </c>
      <c r="E40" s="12" t="str">
        <f>IF(Q40&lt;36,Список!$A$1,IF(Q40&lt;72,Список!$A$2,IF(Q40&lt;100,Список!$A$3,IF(Q40&lt;250,Список!$A$4,IF(Q40&gt;250,Список!$A$5,"проверь список")))))</f>
        <v>Повышение квалификации от 36 до 72 часов</v>
      </c>
      <c r="F40" s="39" t="s">
        <v>144</v>
      </c>
      <c r="G40" s="90" t="s">
        <v>194</v>
      </c>
      <c r="H40" s="39" t="s">
        <v>40</v>
      </c>
      <c r="I40" s="53" t="s">
        <v>195</v>
      </c>
      <c r="J40" s="16">
        <v>12</v>
      </c>
      <c r="K40" s="40">
        <f t="shared" ref="K40" si="549">J40*Q40</f>
        <v>564</v>
      </c>
      <c r="L40" s="40">
        <f t="shared" ref="L40" si="550">Z40</f>
        <v>0</v>
      </c>
      <c r="M40" s="40">
        <f t="shared" ref="M40" si="551">L40*AA40</f>
        <v>0</v>
      </c>
      <c r="N40" s="41">
        <v>45236</v>
      </c>
      <c r="O40" s="42" t="str">
        <f t="shared" ref="O40" si="552">IFERROR(INT((MONTH(N40)+2)/3)&amp;"кв. "&amp;YEAR(N40),"по мере комплектования групп")</f>
        <v>4кв. 2023</v>
      </c>
      <c r="P40" s="43">
        <f t="shared" si="2"/>
        <v>0.3263888888888889</v>
      </c>
      <c r="Q40" s="47">
        <v>47</v>
      </c>
      <c r="R40" s="47">
        <v>1</v>
      </c>
      <c r="S40" s="47">
        <v>58</v>
      </c>
      <c r="T40" s="40" t="s">
        <v>110</v>
      </c>
      <c r="U40" s="42" t="str">
        <f t="shared" ref="U40" ca="1" si="553">IF($I$1&gt;N40,"Проверить была ли Публикация",IF(($I$1+5)&lt;N40,"Будет","НУЖНО ОПУБЛИКОВАТЬ"))</f>
        <v>Будет</v>
      </c>
      <c r="V40" s="41"/>
      <c r="W40" s="54"/>
      <c r="X40" s="55"/>
      <c r="Y40" s="47"/>
      <c r="Z40" s="47"/>
      <c r="AA40" s="47"/>
      <c r="AB40" s="47"/>
      <c r="AC40" s="56">
        <f t="shared" ref="AC40" si="554">Z40-J40</f>
        <v>-12</v>
      </c>
      <c r="AD40" s="56">
        <f t="shared" ref="AD40" si="555">V40-N40</f>
        <v>-45236</v>
      </c>
      <c r="AE40" s="56">
        <f t="shared" ref="AE40" si="556">AA40-Q40</f>
        <v>-47</v>
      </c>
      <c r="AF40" s="57">
        <f t="shared" ref="AF40" si="557">J40-L40</f>
        <v>12</v>
      </c>
      <c r="AG40" s="57">
        <f t="shared" ref="AG40" si="558">K40-M40</f>
        <v>564</v>
      </c>
      <c r="AH40" s="57">
        <f t="shared" ref="AH40" si="559">$Q40*J40-K40</f>
        <v>0</v>
      </c>
      <c r="AI40" s="57">
        <f t="shared" ref="AI40" si="560">$Q40*L40-M40</f>
        <v>0</v>
      </c>
      <c r="AJ40" s="40">
        <f t="shared" ref="AJ40" si="561">AB40-AA40</f>
        <v>0</v>
      </c>
      <c r="AK40" s="57">
        <f t="shared" si="11"/>
        <v>19</v>
      </c>
      <c r="AL40" s="57">
        <f t="shared" si="12"/>
        <v>28</v>
      </c>
      <c r="AM40" s="58">
        <f t="shared" si="13"/>
        <v>5</v>
      </c>
      <c r="AN40" s="58">
        <f t="shared" si="14"/>
        <v>12</v>
      </c>
      <c r="AO40" s="59">
        <f t="shared" ref="AO40" si="562">SUM(AK40:AN40)-S40</f>
        <v>6</v>
      </c>
      <c r="AP40" s="60">
        <f t="shared" ref="AP40" si="563">Q40/144-P40</f>
        <v>0</v>
      </c>
      <c r="AQ40" s="41" t="str">
        <f t="shared" ref="AQ40" si="564">TEXT(N40,"ДДДД")</f>
        <v>понедельник</v>
      </c>
    </row>
    <row r="41" spans="1:43" s="58" customFormat="1" ht="89.25" customHeight="1" x14ac:dyDescent="0.25">
      <c r="A41" s="12" t="s">
        <v>11</v>
      </c>
      <c r="B41" s="11" t="s">
        <v>131</v>
      </c>
      <c r="C41" s="12" t="s">
        <v>28</v>
      </c>
      <c r="D41" s="12" t="str">
        <f>VLOOKUP(E41,Список!$A$1:$B$5,2,FALSE)</f>
        <v>Повышение квалификации</v>
      </c>
      <c r="E41" s="12" t="str">
        <f>IF(Q41&lt;36,Список!$A$1,IF(Q41&lt;72,Список!$A$2,IF(Q41&lt;100,Список!$A$3,IF(Q41&lt;250,Список!$A$4,IF(Q41&gt;250,Список!$A$5,"проверь список")))))</f>
        <v>Повышение квалификации от 36 до 72 часов</v>
      </c>
      <c r="F41" s="39" t="s">
        <v>25</v>
      </c>
      <c r="G41" s="90" t="s">
        <v>196</v>
      </c>
      <c r="H41" s="39" t="s">
        <v>40</v>
      </c>
      <c r="I41" s="53" t="s">
        <v>195</v>
      </c>
      <c r="J41" s="16">
        <v>12</v>
      </c>
      <c r="K41" s="40">
        <f t="shared" ref="K41" si="565">J41*Q41</f>
        <v>564</v>
      </c>
      <c r="L41" s="40">
        <f t="shared" ref="L41" si="566">Z41</f>
        <v>0</v>
      </c>
      <c r="M41" s="40">
        <f t="shared" ref="M41" si="567">L41*AA41</f>
        <v>0</v>
      </c>
      <c r="N41" s="41">
        <v>45243</v>
      </c>
      <c r="O41" s="42" t="str">
        <f t="shared" ref="O41" si="568">IFERROR(INT((MONTH(N41)+2)/3)&amp;"кв. "&amp;YEAR(N41),"по мере комплектования групп")</f>
        <v>4кв. 2023</v>
      </c>
      <c r="P41" s="43">
        <f t="shared" si="2"/>
        <v>0.3263888888888889</v>
      </c>
      <c r="Q41" s="47">
        <v>47</v>
      </c>
      <c r="R41" s="47">
        <v>1</v>
      </c>
      <c r="S41" s="47">
        <v>58</v>
      </c>
      <c r="T41" s="40" t="s">
        <v>110</v>
      </c>
      <c r="U41" s="42" t="str">
        <f t="shared" ref="U41" ca="1" si="569">IF($I$1&gt;N41,"Проверить была ли Публикация",IF(($I$1+5)&lt;N41,"Будет","НУЖНО ОПУБЛИКОВАТЬ"))</f>
        <v>Будет</v>
      </c>
      <c r="V41" s="41"/>
      <c r="W41" s="54"/>
      <c r="X41" s="55"/>
      <c r="Y41" s="47"/>
      <c r="Z41" s="47"/>
      <c r="AA41" s="47"/>
      <c r="AB41" s="47"/>
      <c r="AC41" s="56">
        <f t="shared" ref="AC41" si="570">Z41-J41</f>
        <v>-12</v>
      </c>
      <c r="AD41" s="56">
        <f t="shared" ref="AD41" si="571">V41-N41</f>
        <v>-45243</v>
      </c>
      <c r="AE41" s="56">
        <f t="shared" ref="AE41" si="572">AA41-Q41</f>
        <v>-47</v>
      </c>
      <c r="AF41" s="57">
        <f t="shared" ref="AF41" si="573">J41-L41</f>
        <v>12</v>
      </c>
      <c r="AG41" s="57">
        <f t="shared" ref="AG41" si="574">K41-M41</f>
        <v>564</v>
      </c>
      <c r="AH41" s="57">
        <f t="shared" ref="AH41" si="575">$Q41*J41-K41</f>
        <v>0</v>
      </c>
      <c r="AI41" s="57">
        <f t="shared" ref="AI41" si="576">$Q41*L41-M41</f>
        <v>0</v>
      </c>
      <c r="AJ41" s="40">
        <f t="shared" ref="AJ41" si="577">AB41-AA41</f>
        <v>0</v>
      </c>
      <c r="AK41" s="57">
        <f t="shared" si="11"/>
        <v>19</v>
      </c>
      <c r="AL41" s="57">
        <f t="shared" si="12"/>
        <v>28</v>
      </c>
      <c r="AM41" s="58">
        <f t="shared" si="13"/>
        <v>5</v>
      </c>
      <c r="AN41" s="58">
        <f t="shared" si="14"/>
        <v>12</v>
      </c>
      <c r="AO41" s="59">
        <f t="shared" ref="AO41" si="578">SUM(AK41:AN41)-S41</f>
        <v>6</v>
      </c>
      <c r="AP41" s="60">
        <f t="shared" ref="AP41" si="579">Q41/144-P41</f>
        <v>0</v>
      </c>
      <c r="AQ41" s="41" t="str">
        <f t="shared" ref="AQ41" si="580">TEXT(N41,"ДДДД")</f>
        <v>понедельник</v>
      </c>
    </row>
    <row r="42" spans="1:43" s="8" customFormat="1" ht="57.75" customHeight="1" x14ac:dyDescent="0.25">
      <c r="A42" s="12" t="s">
        <v>11</v>
      </c>
      <c r="B42" s="11" t="s">
        <v>197</v>
      </c>
      <c r="C42" s="12" t="s">
        <v>28</v>
      </c>
      <c r="D42" s="12" t="str">
        <f>VLOOKUP(E42,Список!$A$1:$B$5,2,FALSE)</f>
        <v>Повышение квалификации</v>
      </c>
      <c r="E42" s="12" t="str">
        <f>IF(Q42&lt;36,Список!$A$1,IF(Q42&lt;72,Список!$A$2,IF(Q42&lt;100,Список!$A$3,IF(Q42&lt;250,Список!$A$4,IF(Q42&gt;250,Список!$A$5,"проверь список")))))</f>
        <v>Повышение квалификации от 36 до 72 часов</v>
      </c>
      <c r="F42" s="39" t="s">
        <v>71</v>
      </c>
      <c r="G42" s="90" t="s">
        <v>198</v>
      </c>
      <c r="H42" s="39" t="s">
        <v>41</v>
      </c>
      <c r="I42" s="53" t="s">
        <v>166</v>
      </c>
      <c r="J42" s="16">
        <v>10</v>
      </c>
      <c r="K42" s="40">
        <f t="shared" ref="K42" si="581">J42*Q42</f>
        <v>360</v>
      </c>
      <c r="L42" s="40">
        <f t="shared" ref="L42" si="582">Z42</f>
        <v>0</v>
      </c>
      <c r="M42" s="40">
        <f t="shared" ref="M42" si="583">L42*AA42</f>
        <v>0</v>
      </c>
      <c r="N42" s="41">
        <v>45244</v>
      </c>
      <c r="O42" s="42" t="str">
        <f t="shared" ref="O42" si="584">IFERROR(INT((MONTH(N42)+2)/3)&amp;"кв. "&amp;YEAR(N42),"по мере комплектования групп")</f>
        <v>4кв. 2023</v>
      </c>
      <c r="P42" s="43">
        <f t="shared" si="2"/>
        <v>0.25</v>
      </c>
      <c r="Q42" s="47">
        <v>36</v>
      </c>
      <c r="R42" s="47">
        <v>1</v>
      </c>
      <c r="S42" s="47">
        <v>43</v>
      </c>
      <c r="T42" s="40" t="s">
        <v>110</v>
      </c>
      <c r="U42" s="42" t="str">
        <f t="shared" ref="U42" ca="1" si="585">IF($I$1&gt;N42,"Проверить была ли Публикация",IF(($I$1+5)&lt;N42,"Будет","НУЖНО ОПУБЛИКОВАТЬ"))</f>
        <v>Будет</v>
      </c>
      <c r="V42" s="41"/>
      <c r="W42" s="54"/>
      <c r="X42" s="55"/>
      <c r="Y42" s="47"/>
      <c r="Z42" s="47"/>
      <c r="AA42" s="47"/>
      <c r="AB42" s="47"/>
      <c r="AC42" s="56">
        <f t="shared" ref="AC42" si="586">Z42-J42</f>
        <v>-10</v>
      </c>
      <c r="AD42" s="56">
        <f t="shared" ref="AD42" si="587">V42-N42</f>
        <v>-45244</v>
      </c>
      <c r="AE42" s="56">
        <f t="shared" ref="AE42" si="588">AA42-Q42</f>
        <v>-36</v>
      </c>
      <c r="AF42" s="57">
        <f t="shared" ref="AF42" si="589">J42-L42</f>
        <v>10</v>
      </c>
      <c r="AG42" s="57">
        <f t="shared" ref="AG42" si="590">K42-M42</f>
        <v>360</v>
      </c>
      <c r="AH42" s="57">
        <f t="shared" ref="AH42" si="591">$Q42*J42-K42</f>
        <v>0</v>
      </c>
      <c r="AI42" s="57">
        <f t="shared" ref="AI42" si="592">$Q42*L42-M42</f>
        <v>0</v>
      </c>
      <c r="AJ42" s="40">
        <f t="shared" ref="AJ42" si="593">AB42-AA42</f>
        <v>0</v>
      </c>
      <c r="AK42" s="57">
        <f t="shared" si="11"/>
        <v>14</v>
      </c>
      <c r="AL42" s="57">
        <f t="shared" si="12"/>
        <v>22</v>
      </c>
      <c r="AM42" s="58">
        <f t="shared" si="13"/>
        <v>4</v>
      </c>
      <c r="AN42" s="58">
        <f t="shared" si="14"/>
        <v>12</v>
      </c>
      <c r="AO42" s="59">
        <f t="shared" ref="AO42" si="594">SUM(AK42:AN42)-S42</f>
        <v>9</v>
      </c>
      <c r="AP42" s="60">
        <f t="shared" ref="AP42" si="595">Q42/144-P42</f>
        <v>0</v>
      </c>
      <c r="AQ42" s="41" t="str">
        <f t="shared" ref="AQ42" si="596">TEXT(N42,"ДДДД")</f>
        <v>вторник</v>
      </c>
    </row>
    <row r="43" spans="1:43" s="8" customFormat="1" ht="57.75" customHeight="1" x14ac:dyDescent="0.25">
      <c r="A43" s="12" t="s">
        <v>11</v>
      </c>
      <c r="B43" s="11" t="s">
        <v>199</v>
      </c>
      <c r="C43" s="12" t="s">
        <v>28</v>
      </c>
      <c r="D43" s="12" t="str">
        <f>VLOOKUP(E43,Список!$A$1:$B$5,2,FALSE)</f>
        <v>Повышение квалификации</v>
      </c>
      <c r="E43" s="12" t="str">
        <f>IF(Q43&lt;36,Список!$A$1,IF(Q43&lt;72,Список!$A$2,IF(Q43&lt;100,Список!$A$3,IF(Q43&lt;250,Список!$A$4,IF(Q43&gt;250,Список!$A$5,"проверь список")))))</f>
        <v>Повышение квалификации от 36 до 72 часов</v>
      </c>
      <c r="F43" s="39" t="s">
        <v>4</v>
      </c>
      <c r="G43" s="90" t="s">
        <v>200</v>
      </c>
      <c r="H43" s="39" t="s">
        <v>40</v>
      </c>
      <c r="I43" s="53" t="s">
        <v>166</v>
      </c>
      <c r="J43" s="16">
        <v>12</v>
      </c>
      <c r="K43" s="40">
        <f t="shared" ref="K43" si="597">J43*Q43</f>
        <v>564</v>
      </c>
      <c r="L43" s="40">
        <f t="shared" ref="L43" si="598">Z43</f>
        <v>0</v>
      </c>
      <c r="M43" s="40">
        <f t="shared" ref="M43" si="599">L43*AA43</f>
        <v>0</v>
      </c>
      <c r="N43" s="41">
        <v>45245</v>
      </c>
      <c r="O43" s="42" t="str">
        <f t="shared" ref="O43" si="600">IFERROR(INT((MONTH(N43)+2)/3)&amp;"кв. "&amp;YEAR(N43),"по мере комплектования групп")</f>
        <v>4кв. 2023</v>
      </c>
      <c r="P43" s="43">
        <f t="shared" si="2"/>
        <v>0.3263888888888889</v>
      </c>
      <c r="Q43" s="47">
        <v>47</v>
      </c>
      <c r="R43" s="47">
        <v>1</v>
      </c>
      <c r="S43" s="47">
        <v>59</v>
      </c>
      <c r="T43" s="40" t="s">
        <v>110</v>
      </c>
      <c r="U43" s="42" t="str">
        <f t="shared" ref="U43" ca="1" si="601">IF($I$1&gt;N43,"Проверить была ли Публикация",IF(($I$1+5)&lt;N43,"Будет","НУЖНО ОПУБЛИКОВАТЬ"))</f>
        <v>Будет</v>
      </c>
      <c r="V43" s="41"/>
      <c r="W43" s="54"/>
      <c r="X43" s="55"/>
      <c r="Y43" s="47"/>
      <c r="Z43" s="47"/>
      <c r="AA43" s="47"/>
      <c r="AB43" s="47"/>
      <c r="AC43" s="56">
        <f t="shared" ref="AC43" si="602">Z43-J43</f>
        <v>-12</v>
      </c>
      <c r="AD43" s="56">
        <f t="shared" ref="AD43" si="603">V43-N43</f>
        <v>-45245</v>
      </c>
      <c r="AE43" s="56">
        <f t="shared" ref="AE43" si="604">AA43-Q43</f>
        <v>-47</v>
      </c>
      <c r="AF43" s="57">
        <f t="shared" ref="AF43" si="605">J43-L43</f>
        <v>12</v>
      </c>
      <c r="AG43" s="57">
        <f t="shared" ref="AG43" si="606">K43-M43</f>
        <v>564</v>
      </c>
      <c r="AH43" s="57">
        <f t="shared" ref="AH43" si="607">$Q43*J43-K43</f>
        <v>0</v>
      </c>
      <c r="AI43" s="57">
        <f t="shared" ref="AI43" si="608">$Q43*L43-M43</f>
        <v>0</v>
      </c>
      <c r="AJ43" s="40">
        <f t="shared" ref="AJ43" si="609">AB43-AA43</f>
        <v>0</v>
      </c>
      <c r="AK43" s="57">
        <f t="shared" si="11"/>
        <v>19</v>
      </c>
      <c r="AL43" s="57">
        <f t="shared" si="12"/>
        <v>28</v>
      </c>
      <c r="AM43" s="58">
        <f t="shared" si="13"/>
        <v>5</v>
      </c>
      <c r="AN43" s="58">
        <f t="shared" si="14"/>
        <v>12</v>
      </c>
      <c r="AO43" s="59">
        <f t="shared" ref="AO43" si="610">SUM(AK43:AN43)-S43</f>
        <v>5</v>
      </c>
      <c r="AP43" s="60">
        <f t="shared" ref="AP43" si="611">Q43/144-P43</f>
        <v>0</v>
      </c>
      <c r="AQ43" s="41" t="str">
        <f t="shared" ref="AQ43" si="612">TEXT(N43,"ДДДД")</f>
        <v>среда</v>
      </c>
    </row>
    <row r="44" spans="1:43" s="8" customFormat="1" ht="57.75" customHeight="1" x14ac:dyDescent="0.25">
      <c r="A44" s="12" t="s">
        <v>12</v>
      </c>
      <c r="B44" s="11" t="s">
        <v>203</v>
      </c>
      <c r="C44" s="12" t="s">
        <v>31</v>
      </c>
      <c r="D44" s="12" t="str">
        <f>VLOOKUP(E44,Список!$A$1:$B$5,2,FALSE)</f>
        <v>Повышение квалификации</v>
      </c>
      <c r="E44" s="12" t="str">
        <f>IF(Q44&lt;36,Список!$A$1,IF(Q44&lt;72,Список!$A$2,IF(Q44&lt;100,Список!$A$3,IF(Q44&lt;250,Список!$A$4,IF(Q44&gt;250,Список!$A$5,"проверь список")))))</f>
        <v>Повышение квалификации до 36 часов</v>
      </c>
      <c r="F44" s="39" t="s">
        <v>5</v>
      </c>
      <c r="G44" s="90" t="s">
        <v>206</v>
      </c>
      <c r="H44" s="39" t="s">
        <v>40</v>
      </c>
      <c r="I44" s="53" t="s">
        <v>166</v>
      </c>
      <c r="J44" s="16">
        <v>10</v>
      </c>
      <c r="K44" s="40">
        <f t="shared" ref="K44" si="613">J44*Q44</f>
        <v>200</v>
      </c>
      <c r="L44" s="40">
        <f t="shared" ref="L44" si="614">Z44</f>
        <v>0</v>
      </c>
      <c r="M44" s="40">
        <f t="shared" ref="M44" si="615">L44*AA44</f>
        <v>0</v>
      </c>
      <c r="N44" s="41">
        <v>44987</v>
      </c>
      <c r="O44" s="42" t="str">
        <f t="shared" ref="O44" si="616">IFERROR(INT((MONTH(N44)+2)/3)&amp;"кв. "&amp;YEAR(N44),"по мере комплектования групп")</f>
        <v>1кв. 2023</v>
      </c>
      <c r="P44" s="43">
        <f t="shared" si="2"/>
        <v>0.1388888888888889</v>
      </c>
      <c r="Q44" s="47">
        <v>20</v>
      </c>
      <c r="R44" s="47">
        <v>1</v>
      </c>
      <c r="S44" s="47">
        <v>24</v>
      </c>
      <c r="T44" s="40" t="s">
        <v>110</v>
      </c>
      <c r="U44" s="42" t="str">
        <f t="shared" ref="U44" ca="1" si="617">IF($I$1&gt;N44,"Проверить была ли Публикация",IF(($I$1+5)&lt;N44,"Будет","НУЖНО ОПУБЛИКОВАТЬ"))</f>
        <v>Будет</v>
      </c>
      <c r="V44" s="41"/>
      <c r="W44" s="54"/>
      <c r="X44" s="55"/>
      <c r="Y44" s="47"/>
      <c r="Z44" s="47"/>
      <c r="AA44" s="47"/>
      <c r="AB44" s="47"/>
      <c r="AC44" s="56">
        <f t="shared" ref="AC44" si="618">Z44-J44</f>
        <v>-10</v>
      </c>
      <c r="AD44" s="56">
        <f t="shared" ref="AD44" si="619">V44-N44</f>
        <v>-44987</v>
      </c>
      <c r="AE44" s="56">
        <f t="shared" ref="AE44" si="620">AA44-Q44</f>
        <v>-20</v>
      </c>
      <c r="AF44" s="57">
        <f t="shared" ref="AF44" si="621">J44-L44</f>
        <v>10</v>
      </c>
      <c r="AG44" s="57">
        <f t="shared" ref="AG44" si="622">K44-M44</f>
        <v>200</v>
      </c>
      <c r="AH44" s="57">
        <f t="shared" ref="AH44" si="623">$Q44*J44-K44</f>
        <v>0</v>
      </c>
      <c r="AI44" s="57">
        <f t="shared" ref="AI44" si="624">$Q44*L44-M44</f>
        <v>0</v>
      </c>
      <c r="AJ44" s="40">
        <f t="shared" ref="AJ44" si="625">AB44-AA44</f>
        <v>0</v>
      </c>
      <c r="AK44" s="57">
        <f t="shared" si="11"/>
        <v>8</v>
      </c>
      <c r="AL44" s="57">
        <f t="shared" si="12"/>
        <v>12</v>
      </c>
      <c r="AM44" s="58">
        <f t="shared" si="13"/>
        <v>2</v>
      </c>
      <c r="AN44" s="58">
        <f t="shared" si="14"/>
        <v>12</v>
      </c>
      <c r="AO44" s="59">
        <f t="shared" ref="AO44" si="626">SUM(AK44:AN44)-S44</f>
        <v>10</v>
      </c>
      <c r="AP44" s="60">
        <f t="shared" ref="AP44" si="627">Q44/144-P44</f>
        <v>0</v>
      </c>
      <c r="AQ44" s="41" t="str">
        <f t="shared" ref="AQ44" si="628">TEXT(N44,"ДДДД")</f>
        <v>четверг</v>
      </c>
    </row>
    <row r="45" spans="1:43" s="8" customFormat="1" ht="57.75" customHeight="1" x14ac:dyDescent="0.25">
      <c r="A45" s="12" t="s">
        <v>12</v>
      </c>
      <c r="B45" s="11" t="s">
        <v>204</v>
      </c>
      <c r="C45" s="12" t="s">
        <v>31</v>
      </c>
      <c r="D45" s="12" t="str">
        <f>VLOOKUP(E45,Список!$A$1:$B$5,2,FALSE)</f>
        <v>Повышение квалификации</v>
      </c>
      <c r="E45" s="12" t="str">
        <f>IF(Q45&lt;36,Список!$A$1,IF(Q45&lt;72,Список!$A$2,IF(Q45&lt;100,Список!$A$3,IF(Q45&lt;250,Список!$A$4,IF(Q45&gt;250,Список!$A$5,"проверь список")))))</f>
        <v>Повышение квалификации от 36 до 72 часов</v>
      </c>
      <c r="F45" s="39" t="s">
        <v>4</v>
      </c>
      <c r="G45" s="90" t="s">
        <v>205</v>
      </c>
      <c r="H45" s="39" t="s">
        <v>40</v>
      </c>
      <c r="I45" s="53" t="s">
        <v>207</v>
      </c>
      <c r="J45" s="16">
        <v>10</v>
      </c>
      <c r="K45" s="40">
        <f t="shared" ref="K45" si="629">J45*Q45</f>
        <v>700</v>
      </c>
      <c r="L45" s="40">
        <f t="shared" ref="L45" si="630">Z45</f>
        <v>0</v>
      </c>
      <c r="M45" s="40">
        <f t="shared" ref="M45" si="631">L45*AA45</f>
        <v>0</v>
      </c>
      <c r="N45" s="41">
        <v>45009</v>
      </c>
      <c r="O45" s="42" t="str">
        <f t="shared" ref="O45" si="632">IFERROR(INT((MONTH(N45)+2)/3)&amp;"кв. "&amp;YEAR(N45),"по мере комплектования групп")</f>
        <v>1кв. 2023</v>
      </c>
      <c r="P45" s="43">
        <f t="shared" si="2"/>
        <v>0.4861111111111111</v>
      </c>
      <c r="Q45" s="47">
        <v>70</v>
      </c>
      <c r="R45" s="47">
        <v>1</v>
      </c>
      <c r="S45" s="47">
        <v>72</v>
      </c>
      <c r="T45" s="40" t="s">
        <v>110</v>
      </c>
      <c r="U45" s="42" t="str">
        <f t="shared" ref="U45" ca="1" si="633">IF($I$1&gt;N45,"Проверить была ли Публикация",IF(($I$1+5)&lt;N45,"Будет","НУЖНО ОПУБЛИКОВАТЬ"))</f>
        <v>Будет</v>
      </c>
      <c r="V45" s="41"/>
      <c r="W45" s="54"/>
      <c r="X45" s="55"/>
      <c r="Y45" s="47"/>
      <c r="Z45" s="47"/>
      <c r="AA45" s="47"/>
      <c r="AB45" s="47"/>
      <c r="AC45" s="56">
        <f t="shared" ref="AC45" si="634">Z45-J45</f>
        <v>-10</v>
      </c>
      <c r="AD45" s="56">
        <f t="shared" ref="AD45" si="635">V45-N45</f>
        <v>-45009</v>
      </c>
      <c r="AE45" s="56">
        <f t="shared" ref="AE45" si="636">AA45-Q45</f>
        <v>-70</v>
      </c>
      <c r="AF45" s="57">
        <f t="shared" ref="AF45" si="637">J45-L45</f>
        <v>10</v>
      </c>
      <c r="AG45" s="57">
        <f t="shared" ref="AG45" si="638">K45-M45</f>
        <v>700</v>
      </c>
      <c r="AH45" s="57">
        <f t="shared" ref="AH45" si="639">$Q45*J45-K45</f>
        <v>0</v>
      </c>
      <c r="AI45" s="57">
        <f t="shared" ref="AI45" si="640">$Q45*L45-M45</f>
        <v>0</v>
      </c>
      <c r="AJ45" s="40">
        <f t="shared" ref="AJ45" si="641">AB45-AA45</f>
        <v>0</v>
      </c>
      <c r="AK45" s="57">
        <f t="shared" si="11"/>
        <v>28</v>
      </c>
      <c r="AL45" s="57">
        <f t="shared" si="12"/>
        <v>42</v>
      </c>
      <c r="AM45" s="58">
        <f t="shared" si="13"/>
        <v>7</v>
      </c>
      <c r="AN45" s="58">
        <f t="shared" si="14"/>
        <v>12</v>
      </c>
      <c r="AO45" s="59">
        <f t="shared" ref="AO45" si="642">SUM(AK45:AN45)-S45</f>
        <v>17</v>
      </c>
      <c r="AP45" s="60">
        <f t="shared" ref="AP45" si="643">Q45/144-P45</f>
        <v>0</v>
      </c>
      <c r="AQ45" s="41" t="str">
        <f t="shared" ref="AQ45" si="644">TEXT(N45,"ДДДД")</f>
        <v>пятница</v>
      </c>
    </row>
    <row r="46" spans="1:43" s="8" customFormat="1" ht="57.75" customHeight="1" x14ac:dyDescent="0.25">
      <c r="A46" s="12" t="s">
        <v>12</v>
      </c>
      <c r="B46" s="11" t="s">
        <v>208</v>
      </c>
      <c r="C46" s="12" t="s">
        <v>31</v>
      </c>
      <c r="D46" s="12" t="str">
        <f>VLOOKUP(E46,Список!$A$1:$B$5,2,FALSE)</f>
        <v>Повышение квалификации</v>
      </c>
      <c r="E46" s="12" t="str">
        <f>IF(Q46&lt;36,Список!$A$1,IF(Q46&lt;72,Список!$A$2,IF(Q46&lt;100,Список!$A$3,IF(Q46&lt;250,Список!$A$4,IF(Q46&gt;250,Список!$A$5,"проверь список")))))</f>
        <v>Повышение квалификации до 36 часов</v>
      </c>
      <c r="F46" s="39" t="s">
        <v>4</v>
      </c>
      <c r="G46" s="90" t="s">
        <v>112</v>
      </c>
      <c r="H46" s="39" t="s">
        <v>40</v>
      </c>
      <c r="I46" s="53" t="s">
        <v>209</v>
      </c>
      <c r="J46" s="16">
        <v>10</v>
      </c>
      <c r="K46" s="40">
        <f t="shared" ref="K46" si="645">J46*Q46</f>
        <v>200</v>
      </c>
      <c r="L46" s="40">
        <f t="shared" ref="L46" si="646">Z46</f>
        <v>0</v>
      </c>
      <c r="M46" s="40">
        <f t="shared" ref="M46" si="647">L46*AA46</f>
        <v>0</v>
      </c>
      <c r="N46" s="41">
        <v>45041</v>
      </c>
      <c r="O46" s="42" t="str">
        <f t="shared" ref="O46" si="648">IFERROR(INT((MONTH(N46)+2)/3)&amp;"кв. "&amp;YEAR(N46),"по мере комплектования групп")</f>
        <v>2кв. 2023</v>
      </c>
      <c r="P46" s="43">
        <f t="shared" si="2"/>
        <v>0.1388888888888889</v>
      </c>
      <c r="Q46" s="47">
        <v>20</v>
      </c>
      <c r="R46" s="47">
        <v>1</v>
      </c>
      <c r="S46" s="47">
        <v>24</v>
      </c>
      <c r="T46" s="40" t="s">
        <v>110</v>
      </c>
      <c r="U46" s="42" t="str">
        <f t="shared" ref="U46" ca="1" si="649">IF($I$1&gt;N46,"Проверить была ли Публикация",IF(($I$1+5)&lt;N46,"Будет","НУЖНО ОПУБЛИКОВАТЬ"))</f>
        <v>Будет</v>
      </c>
      <c r="V46" s="41"/>
      <c r="W46" s="54"/>
      <c r="X46" s="55"/>
      <c r="Y46" s="47"/>
      <c r="Z46" s="47"/>
      <c r="AA46" s="47"/>
      <c r="AB46" s="47"/>
      <c r="AC46" s="56">
        <f t="shared" ref="AC46" si="650">Z46-J46</f>
        <v>-10</v>
      </c>
      <c r="AD46" s="56">
        <f t="shared" ref="AD46" si="651">V46-N46</f>
        <v>-45041</v>
      </c>
      <c r="AE46" s="56">
        <f t="shared" ref="AE46" si="652">AA46-Q46</f>
        <v>-20</v>
      </c>
      <c r="AF46" s="57">
        <f t="shared" ref="AF46" si="653">J46-L46</f>
        <v>10</v>
      </c>
      <c r="AG46" s="57">
        <f t="shared" ref="AG46" si="654">K46-M46</f>
        <v>200</v>
      </c>
      <c r="AH46" s="57">
        <f t="shared" ref="AH46" si="655">$Q46*J46-K46</f>
        <v>0</v>
      </c>
      <c r="AI46" s="57">
        <f t="shared" ref="AI46" si="656">$Q46*L46-M46</f>
        <v>0</v>
      </c>
      <c r="AJ46" s="40">
        <f t="shared" ref="AJ46" si="657">AB46-AA46</f>
        <v>0</v>
      </c>
      <c r="AK46" s="57">
        <f t="shared" si="11"/>
        <v>8</v>
      </c>
      <c r="AL46" s="57">
        <f t="shared" si="12"/>
        <v>12</v>
      </c>
      <c r="AM46" s="58">
        <f t="shared" si="13"/>
        <v>2</v>
      </c>
      <c r="AN46" s="58">
        <f t="shared" si="14"/>
        <v>12</v>
      </c>
      <c r="AO46" s="59">
        <f t="shared" ref="AO46" si="658">SUM(AK46:AN46)-S46</f>
        <v>10</v>
      </c>
      <c r="AP46" s="60">
        <f t="shared" ref="AP46" si="659">Q46/144-P46</f>
        <v>0</v>
      </c>
      <c r="AQ46" s="41" t="str">
        <f t="shared" ref="AQ46" si="660">TEXT(N46,"ДДДД")</f>
        <v>вторник</v>
      </c>
    </row>
    <row r="47" spans="1:43" s="8" customFormat="1" ht="57.75" customHeight="1" x14ac:dyDescent="0.25">
      <c r="A47" s="12" t="s">
        <v>12</v>
      </c>
      <c r="B47" s="11" t="s">
        <v>210</v>
      </c>
      <c r="C47" s="12" t="s">
        <v>31</v>
      </c>
      <c r="D47" s="12" t="str">
        <f>VLOOKUP(E47,Список!$A$1:$B$5,2,FALSE)</f>
        <v>Повышение квалификации</v>
      </c>
      <c r="E47" s="12" t="str">
        <f>IF(Q47&lt;36,Список!$A$1,IF(Q47&lt;72,Список!$A$2,IF(Q47&lt;100,Список!$A$3,IF(Q47&lt;250,Список!$A$4,IF(Q47&gt;250,Список!$A$5,"проверь список")))))</f>
        <v>Повышение квалификации от 36 до 72 часов</v>
      </c>
      <c r="F47" s="39" t="s">
        <v>4</v>
      </c>
      <c r="G47" s="90" t="s">
        <v>205</v>
      </c>
      <c r="H47" s="39" t="s">
        <v>40</v>
      </c>
      <c r="I47" s="53" t="s">
        <v>207</v>
      </c>
      <c r="J47" s="16">
        <v>8</v>
      </c>
      <c r="K47" s="40">
        <f t="shared" ref="K47" si="661">J47*Q47</f>
        <v>560</v>
      </c>
      <c r="L47" s="40">
        <f t="shared" ref="L47" si="662">Z47</f>
        <v>0</v>
      </c>
      <c r="M47" s="40">
        <f t="shared" ref="M47" si="663">L47*AA47</f>
        <v>0</v>
      </c>
      <c r="N47" s="41">
        <v>45176</v>
      </c>
      <c r="O47" s="42" t="str">
        <f t="shared" ref="O47" si="664">IFERROR(INT((MONTH(N47)+2)/3)&amp;"кв. "&amp;YEAR(N47),"по мере комплектования групп")</f>
        <v>3кв. 2023</v>
      </c>
      <c r="P47" s="43">
        <f t="shared" si="2"/>
        <v>0.4861111111111111</v>
      </c>
      <c r="Q47" s="47">
        <v>70</v>
      </c>
      <c r="R47" s="47">
        <v>1</v>
      </c>
      <c r="S47" s="47">
        <v>72</v>
      </c>
      <c r="T47" s="40" t="s">
        <v>110</v>
      </c>
      <c r="U47" s="42" t="str">
        <f t="shared" ref="U47" ca="1" si="665">IF($I$1&gt;N47,"Проверить была ли Публикация",IF(($I$1+5)&lt;N47,"Будет","НУЖНО ОПУБЛИКОВАТЬ"))</f>
        <v>Будет</v>
      </c>
      <c r="V47" s="41"/>
      <c r="W47" s="54"/>
      <c r="X47" s="55"/>
      <c r="Y47" s="47"/>
      <c r="Z47" s="47"/>
      <c r="AA47" s="47"/>
      <c r="AB47" s="47"/>
      <c r="AC47" s="56">
        <f t="shared" ref="AC47" si="666">Z47-J47</f>
        <v>-8</v>
      </c>
      <c r="AD47" s="56">
        <f t="shared" ref="AD47" si="667">V47-N47</f>
        <v>-45176</v>
      </c>
      <c r="AE47" s="56">
        <f t="shared" ref="AE47" si="668">AA47-Q47</f>
        <v>-70</v>
      </c>
      <c r="AF47" s="57">
        <f t="shared" ref="AF47" si="669">J47-L47</f>
        <v>8</v>
      </c>
      <c r="AG47" s="57">
        <f t="shared" ref="AG47" si="670">K47-M47</f>
        <v>560</v>
      </c>
      <c r="AH47" s="57">
        <f t="shared" ref="AH47" si="671">$Q47*J47-K47</f>
        <v>0</v>
      </c>
      <c r="AI47" s="57">
        <f t="shared" ref="AI47" si="672">$Q47*L47-M47</f>
        <v>0</v>
      </c>
      <c r="AJ47" s="40">
        <f t="shared" ref="AJ47" si="673">AB47-AA47</f>
        <v>0</v>
      </c>
      <c r="AK47" s="57">
        <f t="shared" si="11"/>
        <v>28</v>
      </c>
      <c r="AL47" s="57">
        <f t="shared" si="12"/>
        <v>42</v>
      </c>
      <c r="AM47" s="58">
        <f t="shared" si="13"/>
        <v>7</v>
      </c>
      <c r="AN47" s="58">
        <f t="shared" si="14"/>
        <v>12</v>
      </c>
      <c r="AO47" s="59">
        <f t="shared" ref="AO47" si="674">SUM(AK47:AN47)-S47</f>
        <v>17</v>
      </c>
      <c r="AP47" s="60">
        <f t="shared" ref="AP47" si="675">Q47/144-P47</f>
        <v>0</v>
      </c>
      <c r="AQ47" s="41" t="str">
        <f t="shared" ref="AQ47" si="676">TEXT(N47,"ДДДД")</f>
        <v>четверг</v>
      </c>
    </row>
    <row r="48" spans="1:43" s="8" customFormat="1" ht="57.75" customHeight="1" x14ac:dyDescent="0.25">
      <c r="A48" s="12" t="s">
        <v>12</v>
      </c>
      <c r="B48" s="11" t="s">
        <v>211</v>
      </c>
      <c r="C48" s="12" t="s">
        <v>31</v>
      </c>
      <c r="D48" s="12" t="str">
        <f>VLOOKUP(E48,Список!$A$1:$B$5,2,FALSE)</f>
        <v>Повышение квалификации</v>
      </c>
      <c r="E48" s="12" t="str">
        <f>IF(Q48&lt;36,Список!$A$1,IF(Q48&lt;72,Список!$A$2,IF(Q48&lt;100,Список!$A$3,IF(Q48&lt;250,Список!$A$4,IF(Q48&gt;250,Список!$A$5,"проверь список")))))</f>
        <v>Повышение квалификации от 36 до 72 часов</v>
      </c>
      <c r="F48" s="39" t="s">
        <v>5</v>
      </c>
      <c r="G48" s="90" t="s">
        <v>212</v>
      </c>
      <c r="H48" s="39" t="s">
        <v>40</v>
      </c>
      <c r="I48" s="53" t="s">
        <v>213</v>
      </c>
      <c r="J48" s="16">
        <v>10</v>
      </c>
      <c r="K48" s="40">
        <f t="shared" ref="K48" si="677">J48*Q48</f>
        <v>380</v>
      </c>
      <c r="L48" s="40">
        <f t="shared" ref="L48" si="678">Z48</f>
        <v>0</v>
      </c>
      <c r="M48" s="40">
        <f t="shared" ref="M48" si="679">L48*AA48</f>
        <v>0</v>
      </c>
      <c r="N48" s="41">
        <v>45211</v>
      </c>
      <c r="O48" s="42" t="str">
        <f t="shared" ref="O48" si="680">IFERROR(INT((MONTH(N48)+2)/3)&amp;"кв. "&amp;YEAR(N48),"по мере комплектования групп")</f>
        <v>4кв. 2023</v>
      </c>
      <c r="P48" s="43">
        <f t="shared" si="2"/>
        <v>0.2638888888888889</v>
      </c>
      <c r="Q48" s="47">
        <v>38</v>
      </c>
      <c r="R48" s="47">
        <v>1</v>
      </c>
      <c r="S48" s="47">
        <v>40</v>
      </c>
      <c r="T48" s="40" t="s">
        <v>110</v>
      </c>
      <c r="U48" s="42" t="str">
        <f t="shared" ref="U48" ca="1" si="681">IF($I$1&gt;N48,"Проверить была ли Публикация",IF(($I$1+5)&lt;N48,"Будет","НУЖНО ОПУБЛИКОВАТЬ"))</f>
        <v>Будет</v>
      </c>
      <c r="V48" s="41"/>
      <c r="W48" s="54"/>
      <c r="X48" s="55"/>
      <c r="Y48" s="47"/>
      <c r="Z48" s="47"/>
      <c r="AA48" s="47"/>
      <c r="AB48" s="47"/>
      <c r="AC48" s="56">
        <f t="shared" ref="AC48" si="682">Z48-J48</f>
        <v>-10</v>
      </c>
      <c r="AD48" s="56">
        <f t="shared" ref="AD48" si="683">V48-N48</f>
        <v>-45211</v>
      </c>
      <c r="AE48" s="56">
        <f t="shared" ref="AE48" si="684">AA48-Q48</f>
        <v>-38</v>
      </c>
      <c r="AF48" s="57">
        <f t="shared" ref="AF48" si="685">J48-L48</f>
        <v>10</v>
      </c>
      <c r="AG48" s="57">
        <f t="shared" ref="AG48" si="686">K48-M48</f>
        <v>380</v>
      </c>
      <c r="AH48" s="57">
        <f t="shared" ref="AH48" si="687">$Q48*J48-K48</f>
        <v>0</v>
      </c>
      <c r="AI48" s="57">
        <f t="shared" ref="AI48" si="688">$Q48*L48-M48</f>
        <v>0</v>
      </c>
      <c r="AJ48" s="40">
        <f t="shared" ref="AJ48" si="689">AB48-AA48</f>
        <v>0</v>
      </c>
      <c r="AK48" s="57">
        <f t="shared" si="11"/>
        <v>15</v>
      </c>
      <c r="AL48" s="57">
        <f t="shared" si="12"/>
        <v>23</v>
      </c>
      <c r="AM48" s="58">
        <f t="shared" si="13"/>
        <v>4</v>
      </c>
      <c r="AN48" s="58">
        <f t="shared" si="14"/>
        <v>12</v>
      </c>
      <c r="AO48" s="59">
        <f t="shared" ref="AO48" si="690">SUM(AK48:AN48)-S48</f>
        <v>14</v>
      </c>
      <c r="AP48" s="60">
        <f t="shared" ref="AP48" si="691">Q48/144-P48</f>
        <v>0</v>
      </c>
      <c r="AQ48" s="41" t="str">
        <f t="shared" ref="AQ48" si="692">TEXT(N48,"ДДДД")</f>
        <v>четверг</v>
      </c>
    </row>
    <row r="49" spans="1:43" s="8" customFormat="1" ht="57.75" customHeight="1" x14ac:dyDescent="0.25">
      <c r="A49" s="12" t="s">
        <v>12</v>
      </c>
      <c r="B49" s="11" t="s">
        <v>214</v>
      </c>
      <c r="C49" s="12" t="s">
        <v>31</v>
      </c>
      <c r="D49" s="12" t="str">
        <f>VLOOKUP(E49,Список!$A$1:$B$5,2,FALSE)</f>
        <v>Повышение квалификации</v>
      </c>
      <c r="E49" s="12" t="str">
        <f>IF(Q49&lt;36,Список!$A$1,IF(Q49&lt;72,Список!$A$2,IF(Q49&lt;100,Список!$A$3,IF(Q49&lt;250,Список!$A$4,IF(Q49&gt;250,Список!$A$5,"проверь список")))))</f>
        <v>Повышение квалификации до 36 часов</v>
      </c>
      <c r="F49" s="39" t="s">
        <v>25</v>
      </c>
      <c r="G49" s="90" t="s">
        <v>215</v>
      </c>
      <c r="H49" s="39" t="s">
        <v>40</v>
      </c>
      <c r="I49" s="53" t="s">
        <v>216</v>
      </c>
      <c r="J49" s="16">
        <v>8</v>
      </c>
      <c r="K49" s="40">
        <f t="shared" ref="K49" si="693">J49*Q49</f>
        <v>160</v>
      </c>
      <c r="L49" s="40">
        <f t="shared" ref="L49" si="694">Z49</f>
        <v>0</v>
      </c>
      <c r="M49" s="40">
        <f t="shared" ref="M49" si="695">L49*AA49</f>
        <v>0</v>
      </c>
      <c r="N49" s="41">
        <v>45271</v>
      </c>
      <c r="O49" s="42" t="str">
        <f t="shared" ref="O49" si="696">IFERROR(INT((MONTH(N49)+2)/3)&amp;"кв. "&amp;YEAR(N49),"по мере комплектования групп")</f>
        <v>4кв. 2023</v>
      </c>
      <c r="P49" s="43">
        <f t="shared" si="2"/>
        <v>0.1388888888888889</v>
      </c>
      <c r="Q49" s="47">
        <v>20</v>
      </c>
      <c r="R49" s="47">
        <v>1</v>
      </c>
      <c r="S49" s="47">
        <v>24</v>
      </c>
      <c r="T49" s="40" t="s">
        <v>110</v>
      </c>
      <c r="U49" s="42" t="str">
        <f t="shared" ref="U49" ca="1" si="697">IF($I$1&gt;N49,"Проверить была ли Публикация",IF(($I$1+5)&lt;N49,"Будет","НУЖНО ОПУБЛИКОВАТЬ"))</f>
        <v>Будет</v>
      </c>
      <c r="V49" s="41"/>
      <c r="W49" s="54"/>
      <c r="X49" s="55"/>
      <c r="Y49" s="47"/>
      <c r="Z49" s="47"/>
      <c r="AA49" s="47"/>
      <c r="AB49" s="47"/>
      <c r="AC49" s="56">
        <f t="shared" ref="AC49" si="698">Z49-J49</f>
        <v>-8</v>
      </c>
      <c r="AD49" s="56">
        <f t="shared" ref="AD49" si="699">V49-N49</f>
        <v>-45271</v>
      </c>
      <c r="AE49" s="56">
        <f t="shared" ref="AE49" si="700">AA49-Q49</f>
        <v>-20</v>
      </c>
      <c r="AF49" s="57">
        <f t="shared" ref="AF49" si="701">J49-L49</f>
        <v>8</v>
      </c>
      <c r="AG49" s="57">
        <f t="shared" ref="AG49" si="702">K49-M49</f>
        <v>160</v>
      </c>
      <c r="AH49" s="57">
        <f t="shared" ref="AH49" si="703">$Q49*J49-K49</f>
        <v>0</v>
      </c>
      <c r="AI49" s="57">
        <f t="shared" ref="AI49" si="704">$Q49*L49-M49</f>
        <v>0</v>
      </c>
      <c r="AJ49" s="40">
        <f t="shared" ref="AJ49" si="705">AB49-AA49</f>
        <v>0</v>
      </c>
      <c r="AK49" s="57">
        <f t="shared" si="11"/>
        <v>8</v>
      </c>
      <c r="AL49" s="57">
        <f t="shared" si="12"/>
        <v>12</v>
      </c>
      <c r="AM49" s="58">
        <f t="shared" si="13"/>
        <v>2</v>
      </c>
      <c r="AN49" s="58">
        <f t="shared" si="14"/>
        <v>12</v>
      </c>
      <c r="AO49" s="59">
        <f t="shared" ref="AO49" si="706">SUM(AK49:AN49)-S49</f>
        <v>10</v>
      </c>
      <c r="AP49" s="60">
        <f t="shared" ref="AP49" si="707">Q49/144-P49</f>
        <v>0</v>
      </c>
      <c r="AQ49" s="41" t="str">
        <f t="shared" ref="AQ49" si="708">TEXT(N49,"ДДДД")</f>
        <v>понедельник</v>
      </c>
    </row>
    <row r="50" spans="1:43" s="8" customFormat="1" ht="57.75" customHeight="1" x14ac:dyDescent="0.25">
      <c r="A50" s="12" t="s">
        <v>12</v>
      </c>
      <c r="B50" s="11" t="s">
        <v>264</v>
      </c>
      <c r="C50" s="12" t="s">
        <v>30</v>
      </c>
      <c r="D50" s="12" t="e">
        <f>VLOOKUP(E50,Список!$A$1:$B$5,2,FALSE)</f>
        <v>#N/A</v>
      </c>
      <c r="E50" s="12" t="s">
        <v>90</v>
      </c>
      <c r="F50" s="39" t="s">
        <v>132</v>
      </c>
      <c r="G50" s="90" t="s">
        <v>219</v>
      </c>
      <c r="H50" s="39" t="s">
        <v>41</v>
      </c>
      <c r="I50" s="53" t="s">
        <v>218</v>
      </c>
      <c r="J50" s="16">
        <v>10</v>
      </c>
      <c r="K50" s="40">
        <f t="shared" ref="K50" si="709">J50*Q50</f>
        <v>1440</v>
      </c>
      <c r="L50" s="40">
        <f t="shared" ref="L50" si="710">Z50</f>
        <v>0</v>
      </c>
      <c r="M50" s="40">
        <f t="shared" ref="M50" si="711">L50*AA50</f>
        <v>0</v>
      </c>
      <c r="N50" s="41" t="s">
        <v>217</v>
      </c>
      <c r="O50" s="42" t="str">
        <f t="shared" ref="O50" si="712">IFERROR(INT((MONTH(N50)+2)/3)&amp;"кв. "&amp;YEAR(N50),"по мере комплектования групп")</f>
        <v>по мере комплектования групп</v>
      </c>
      <c r="P50" s="43">
        <f t="shared" si="2"/>
        <v>1</v>
      </c>
      <c r="Q50" s="47">
        <v>144</v>
      </c>
      <c r="R50" s="47">
        <v>1</v>
      </c>
      <c r="S50" s="47">
        <v>166</v>
      </c>
      <c r="T50" s="40" t="s">
        <v>110</v>
      </c>
      <c r="U50" s="42" t="str">
        <f t="shared" ref="U50" ca="1" si="713">IF($I$1&gt;N50,"Проверить была ли Публикация",IF(($I$1+5)&lt;N50,"Будет","НУЖНО ОПУБЛИКОВАТЬ"))</f>
        <v>Будет</v>
      </c>
      <c r="V50" s="41"/>
      <c r="W50" s="54"/>
      <c r="X50" s="55"/>
      <c r="Y50" s="47"/>
      <c r="Z50" s="47"/>
      <c r="AA50" s="47"/>
      <c r="AB50" s="47"/>
      <c r="AC50" s="56">
        <f t="shared" ref="AC50" si="714">Z50-J50</f>
        <v>-10</v>
      </c>
      <c r="AD50" s="56" t="e">
        <f t="shared" ref="AD50" si="715">V50-N50</f>
        <v>#VALUE!</v>
      </c>
      <c r="AE50" s="56">
        <f t="shared" ref="AE50" si="716">AA50-Q50</f>
        <v>-144</v>
      </c>
      <c r="AF50" s="57">
        <f t="shared" ref="AF50" si="717">J50-L50</f>
        <v>10</v>
      </c>
      <c r="AG50" s="57">
        <f t="shared" ref="AG50" si="718">K50-M50</f>
        <v>1440</v>
      </c>
      <c r="AH50" s="57">
        <f t="shared" ref="AH50" si="719">$Q50*J50-K50</f>
        <v>0</v>
      </c>
      <c r="AI50" s="57">
        <f t="shared" ref="AI50" si="720">$Q50*L50-M50</f>
        <v>0</v>
      </c>
      <c r="AJ50" s="40">
        <f t="shared" ref="AJ50" si="721">AB50-AA50</f>
        <v>0</v>
      </c>
      <c r="AK50" s="57">
        <f t="shared" si="11"/>
        <v>58</v>
      </c>
      <c r="AL50" s="57">
        <f t="shared" si="12"/>
        <v>86</v>
      </c>
      <c r="AM50" s="58">
        <f t="shared" si="13"/>
        <v>14</v>
      </c>
      <c r="AN50" s="58">
        <f t="shared" si="14"/>
        <v>12</v>
      </c>
      <c r="AO50" s="59">
        <f t="shared" ref="AO50" si="722">SUM(AK50:AN50)-S50</f>
        <v>4</v>
      </c>
      <c r="AP50" s="60">
        <f t="shared" ref="AP50" si="723">Q50/144-P50</f>
        <v>0</v>
      </c>
      <c r="AQ50" s="41" t="str">
        <f t="shared" ref="AQ50" si="724">TEXT(N50,"ДДДД")</f>
        <v>по мере формирования группы</v>
      </c>
    </row>
    <row r="51" spans="1:43" s="8" customFormat="1" ht="57.75" customHeight="1" x14ac:dyDescent="0.25">
      <c r="A51" s="12" t="s">
        <v>12</v>
      </c>
      <c r="B51" s="11" t="s">
        <v>220</v>
      </c>
      <c r="C51" s="12" t="s">
        <v>31</v>
      </c>
      <c r="D51" s="12" t="str">
        <f>VLOOKUP(E51,Список!$A$1:$B$5,2,FALSE)</f>
        <v>Повышение квалификации</v>
      </c>
      <c r="E51" s="12" t="str">
        <f>IF(Q51&lt;36,Список!$A$1,IF(Q51&lt;72,Список!$A$2,IF(Q51&lt;100,Список!$A$3,IF(Q51&lt;250,Список!$A$4,IF(Q51&gt;250,Список!$A$5,"проверь список")))))</f>
        <v>Повышение квалификации до 36 часов</v>
      </c>
      <c r="F51" s="39" t="s">
        <v>71</v>
      </c>
      <c r="G51" s="90" t="s">
        <v>225</v>
      </c>
      <c r="H51" s="39" t="s">
        <v>41</v>
      </c>
      <c r="I51" s="53" t="s">
        <v>221</v>
      </c>
      <c r="J51" s="16">
        <v>10</v>
      </c>
      <c r="K51" s="40">
        <f t="shared" ref="K51" si="725">J51*Q51</f>
        <v>240</v>
      </c>
      <c r="L51" s="40">
        <f t="shared" ref="L51" si="726">Z51</f>
        <v>0</v>
      </c>
      <c r="M51" s="40">
        <f t="shared" ref="M51" si="727">L51*AA51</f>
        <v>0</v>
      </c>
      <c r="N51" s="41" t="s">
        <v>217</v>
      </c>
      <c r="O51" s="42" t="str">
        <f t="shared" ref="O51" si="728">IFERROR(INT((MONTH(N51)+2)/3)&amp;"кв. "&amp;YEAR(N51),"по мере комплектования групп")</f>
        <v>по мере комплектования групп</v>
      </c>
      <c r="P51" s="43">
        <f t="shared" si="2"/>
        <v>0.16666666666666666</v>
      </c>
      <c r="Q51" s="47">
        <v>24</v>
      </c>
      <c r="R51" s="47">
        <v>1</v>
      </c>
      <c r="S51" s="47">
        <v>28</v>
      </c>
      <c r="T51" s="40" t="s">
        <v>110</v>
      </c>
      <c r="U51" s="42" t="str">
        <f t="shared" ref="U51" ca="1" si="729">IF($I$1&gt;N51,"Проверить была ли Публикация",IF(($I$1+5)&lt;N51,"Будет","НУЖНО ОПУБЛИКОВАТЬ"))</f>
        <v>Будет</v>
      </c>
      <c r="V51" s="41"/>
      <c r="W51" s="54"/>
      <c r="X51" s="55"/>
      <c r="Y51" s="47"/>
      <c r="Z51" s="47"/>
      <c r="AA51" s="47"/>
      <c r="AB51" s="47"/>
      <c r="AC51" s="56">
        <f t="shared" ref="AC51" si="730">Z51-J51</f>
        <v>-10</v>
      </c>
      <c r="AD51" s="56" t="e">
        <f t="shared" ref="AD51" si="731">V51-N51</f>
        <v>#VALUE!</v>
      </c>
      <c r="AE51" s="56">
        <f t="shared" ref="AE51" si="732">AA51-Q51</f>
        <v>-24</v>
      </c>
      <c r="AF51" s="57">
        <f t="shared" ref="AF51" si="733">J51-L51</f>
        <v>10</v>
      </c>
      <c r="AG51" s="57">
        <f t="shared" ref="AG51" si="734">K51-M51</f>
        <v>240</v>
      </c>
      <c r="AH51" s="57">
        <f t="shared" ref="AH51" si="735">$Q51*J51-K51</f>
        <v>0</v>
      </c>
      <c r="AI51" s="57">
        <f t="shared" ref="AI51" si="736">$Q51*L51-M51</f>
        <v>0</v>
      </c>
      <c r="AJ51" s="40">
        <f t="shared" ref="AJ51" si="737">AB51-AA51</f>
        <v>0</v>
      </c>
      <c r="AK51" s="57">
        <f t="shared" si="11"/>
        <v>10</v>
      </c>
      <c r="AL51" s="57">
        <f t="shared" si="12"/>
        <v>14</v>
      </c>
      <c r="AM51" s="58">
        <f t="shared" si="13"/>
        <v>2</v>
      </c>
      <c r="AN51" s="58">
        <f t="shared" si="14"/>
        <v>12</v>
      </c>
      <c r="AO51" s="59">
        <f t="shared" ref="AO51" si="738">SUM(AK51:AN51)-S51</f>
        <v>10</v>
      </c>
      <c r="AP51" s="60">
        <f t="shared" ref="AP51" si="739">Q51/144-P51</f>
        <v>0</v>
      </c>
      <c r="AQ51" s="41" t="str">
        <f t="shared" ref="AQ51" si="740">TEXT(N51,"ДДДД")</f>
        <v>по мере формирования группы</v>
      </c>
    </row>
    <row r="52" spans="1:43" s="8" customFormat="1" ht="57.75" customHeight="1" x14ac:dyDescent="0.25">
      <c r="A52" s="12" t="s">
        <v>12</v>
      </c>
      <c r="B52" s="11" t="s">
        <v>222</v>
      </c>
      <c r="C52" s="12" t="s">
        <v>31</v>
      </c>
      <c r="D52" s="12" t="str">
        <f>VLOOKUP(E52,Список!$A$1:$B$5,2,FALSE)</f>
        <v>Повышение квалификации</v>
      </c>
      <c r="E52" s="12" t="str">
        <f>IF(Q52&lt;36,Список!$A$1,IF(Q52&lt;72,Список!$A$2,IF(Q52&lt;100,Список!$A$3,IF(Q52&lt;250,Список!$A$4,IF(Q52&gt;250,Список!$A$5,"проверь список")))))</f>
        <v>Повышение квалификации до 36 часов</v>
      </c>
      <c r="F52" s="39" t="s">
        <v>71</v>
      </c>
      <c r="G52" s="90" t="s">
        <v>224</v>
      </c>
      <c r="H52" s="39" t="s">
        <v>41</v>
      </c>
      <c r="I52" s="53" t="s">
        <v>221</v>
      </c>
      <c r="J52" s="16">
        <v>10</v>
      </c>
      <c r="K52" s="40">
        <f t="shared" ref="K52" si="741">J52*Q52</f>
        <v>180</v>
      </c>
      <c r="L52" s="40">
        <f t="shared" ref="L52" si="742">Z52</f>
        <v>0</v>
      </c>
      <c r="M52" s="40">
        <f t="shared" ref="M52" si="743">L52*AA52</f>
        <v>0</v>
      </c>
      <c r="N52" s="41" t="s">
        <v>217</v>
      </c>
      <c r="O52" s="42" t="str">
        <f t="shared" ref="O52" si="744">IFERROR(INT((MONTH(N52)+2)/3)&amp;"кв. "&amp;YEAR(N52),"по мере комплектования групп")</f>
        <v>по мере комплектования групп</v>
      </c>
      <c r="P52" s="43">
        <f t="shared" si="2"/>
        <v>0.125</v>
      </c>
      <c r="Q52" s="47">
        <v>18</v>
      </c>
      <c r="R52" s="47">
        <v>1</v>
      </c>
      <c r="S52" s="47">
        <v>22</v>
      </c>
      <c r="T52" s="40" t="s">
        <v>110</v>
      </c>
      <c r="U52" s="42" t="str">
        <f t="shared" ref="U52" ca="1" si="745">IF($I$1&gt;N52,"Проверить была ли Публикация",IF(($I$1+5)&lt;N52,"Будет","НУЖНО ОПУБЛИКОВАТЬ"))</f>
        <v>Будет</v>
      </c>
      <c r="V52" s="41"/>
      <c r="W52" s="54"/>
      <c r="X52" s="55"/>
      <c r="Y52" s="47"/>
      <c r="Z52" s="47"/>
      <c r="AA52" s="47"/>
      <c r="AB52" s="47"/>
      <c r="AC52" s="56">
        <f t="shared" ref="AC52" si="746">Z52-J52</f>
        <v>-10</v>
      </c>
      <c r="AD52" s="56" t="e">
        <f t="shared" ref="AD52" si="747">V52-N52</f>
        <v>#VALUE!</v>
      </c>
      <c r="AE52" s="56">
        <f t="shared" ref="AE52" si="748">AA52-Q52</f>
        <v>-18</v>
      </c>
      <c r="AF52" s="57">
        <f t="shared" ref="AF52" si="749">J52-L52</f>
        <v>10</v>
      </c>
      <c r="AG52" s="57">
        <f t="shared" ref="AG52" si="750">K52-M52</f>
        <v>180</v>
      </c>
      <c r="AH52" s="57">
        <f t="shared" ref="AH52" si="751">$Q52*J52-K52</f>
        <v>0</v>
      </c>
      <c r="AI52" s="57">
        <f t="shared" ref="AI52" si="752">$Q52*L52-M52</f>
        <v>0</v>
      </c>
      <c r="AJ52" s="40">
        <f t="shared" ref="AJ52" si="753">AB52-AA52</f>
        <v>0</v>
      </c>
      <c r="AK52" s="57">
        <f t="shared" si="11"/>
        <v>7</v>
      </c>
      <c r="AL52" s="57">
        <f t="shared" si="12"/>
        <v>11</v>
      </c>
      <c r="AM52" s="58">
        <f t="shared" si="13"/>
        <v>2</v>
      </c>
      <c r="AN52" s="58">
        <f t="shared" si="14"/>
        <v>12</v>
      </c>
      <c r="AO52" s="59">
        <f t="shared" ref="AO52" si="754">SUM(AK52:AN52)-S52</f>
        <v>10</v>
      </c>
      <c r="AP52" s="60">
        <f t="shared" ref="AP52" si="755">Q52/144-P52</f>
        <v>0</v>
      </c>
      <c r="AQ52" s="41" t="str">
        <f t="shared" ref="AQ52" si="756">TEXT(N52,"ДДДД")</f>
        <v>по мере формирования группы</v>
      </c>
    </row>
    <row r="53" spans="1:43" s="8" customFormat="1" ht="57.75" customHeight="1" x14ac:dyDescent="0.25">
      <c r="A53" s="12" t="s">
        <v>12</v>
      </c>
      <c r="B53" s="11" t="s">
        <v>223</v>
      </c>
      <c r="C53" s="12" t="s">
        <v>31</v>
      </c>
      <c r="D53" s="12" t="str">
        <f>VLOOKUP(E53,Список!$A$1:$B$5,2,FALSE)</f>
        <v>Повышение квалификации</v>
      </c>
      <c r="E53" s="12" t="str">
        <f>IF(Q53&lt;36,Список!$A$1,IF(Q53&lt;72,Список!$A$2,IF(Q53&lt;100,Список!$A$3,IF(Q53&lt;250,Список!$A$4,IF(Q53&gt;250,Список!$A$5,"проверь список")))))</f>
        <v>Повышение квалификации до 36 часов</v>
      </c>
      <c r="F53" s="39" t="s">
        <v>26</v>
      </c>
      <c r="G53" s="91" t="s">
        <v>226</v>
      </c>
      <c r="H53" s="39" t="s">
        <v>41</v>
      </c>
      <c r="I53" s="53" t="s">
        <v>221</v>
      </c>
      <c r="J53" s="16">
        <v>10</v>
      </c>
      <c r="K53" s="40">
        <f t="shared" ref="K53" si="757">J53*Q53</f>
        <v>240</v>
      </c>
      <c r="L53" s="40">
        <f t="shared" ref="L53" si="758">Z53</f>
        <v>0</v>
      </c>
      <c r="M53" s="40">
        <f t="shared" ref="M53" si="759">L53*AA53</f>
        <v>0</v>
      </c>
      <c r="N53" s="41" t="s">
        <v>217</v>
      </c>
      <c r="O53" s="42" t="str">
        <f t="shared" ref="O53" si="760">IFERROR(INT((MONTH(N53)+2)/3)&amp;"кв. "&amp;YEAR(N53),"по мере комплектования групп")</f>
        <v>по мере комплектования групп</v>
      </c>
      <c r="P53" s="43">
        <f t="shared" si="2"/>
        <v>0.16666666666666666</v>
      </c>
      <c r="Q53" s="47">
        <v>24</v>
      </c>
      <c r="R53" s="47">
        <v>1</v>
      </c>
      <c r="S53" s="47">
        <v>28</v>
      </c>
      <c r="T53" s="40" t="s">
        <v>110</v>
      </c>
      <c r="U53" s="42" t="str">
        <f t="shared" ref="U53" ca="1" si="761">IF($I$1&gt;N53,"Проверить была ли Публикация",IF(($I$1+5)&lt;N53,"Будет","НУЖНО ОПУБЛИКОВАТЬ"))</f>
        <v>Будет</v>
      </c>
      <c r="V53" s="41"/>
      <c r="W53" s="54"/>
      <c r="X53" s="55"/>
      <c r="Y53" s="47"/>
      <c r="Z53" s="47"/>
      <c r="AA53" s="47"/>
      <c r="AB53" s="47"/>
      <c r="AC53" s="56">
        <f t="shared" ref="AC53" si="762">Z53-J53</f>
        <v>-10</v>
      </c>
      <c r="AD53" s="56" t="e">
        <f t="shared" ref="AD53" si="763">V53-N53</f>
        <v>#VALUE!</v>
      </c>
      <c r="AE53" s="56">
        <f t="shared" ref="AE53" si="764">AA53-Q53</f>
        <v>-24</v>
      </c>
      <c r="AF53" s="57">
        <f t="shared" ref="AF53" si="765">J53-L53</f>
        <v>10</v>
      </c>
      <c r="AG53" s="57">
        <f t="shared" ref="AG53" si="766">K53-M53</f>
        <v>240</v>
      </c>
      <c r="AH53" s="57">
        <f t="shared" ref="AH53" si="767">$Q53*J53-K53</f>
        <v>0</v>
      </c>
      <c r="AI53" s="57">
        <f t="shared" ref="AI53" si="768">$Q53*L53-M53</f>
        <v>0</v>
      </c>
      <c r="AJ53" s="40">
        <f t="shared" ref="AJ53" si="769">AB53-AA53</f>
        <v>0</v>
      </c>
      <c r="AK53" s="57">
        <f t="shared" si="11"/>
        <v>10</v>
      </c>
      <c r="AL53" s="57">
        <f t="shared" si="12"/>
        <v>14</v>
      </c>
      <c r="AM53" s="58">
        <f t="shared" si="13"/>
        <v>2</v>
      </c>
      <c r="AN53" s="58">
        <f t="shared" si="14"/>
        <v>12</v>
      </c>
      <c r="AO53" s="59">
        <f t="shared" ref="AO53" si="770">SUM(AK53:AN53)-S53</f>
        <v>10</v>
      </c>
      <c r="AP53" s="60">
        <f t="shared" ref="AP53" si="771">Q53/144-P53</f>
        <v>0</v>
      </c>
      <c r="AQ53" s="41" t="str">
        <f t="shared" ref="AQ53" si="772">TEXT(N53,"ДДДД")</f>
        <v>по мере формирования группы</v>
      </c>
    </row>
    <row r="54" spans="1:43" s="8" customFormat="1" ht="57.75" customHeight="1" x14ac:dyDescent="0.25">
      <c r="A54" s="12" t="s">
        <v>12</v>
      </c>
      <c r="B54" s="11" t="s">
        <v>227</v>
      </c>
      <c r="C54" s="12" t="s">
        <v>31</v>
      </c>
      <c r="D54" s="12" t="str">
        <f>VLOOKUP(E54,Список!$A$1:$B$5,2,FALSE)</f>
        <v>Повышение квалификации</v>
      </c>
      <c r="E54" s="12" t="str">
        <f>IF(Q54&lt;36,Список!$A$1,IF(Q54&lt;72,Список!$A$2,IF(Q54&lt;100,Список!$A$3,IF(Q54&lt;250,Список!$A$4,IF(Q54&gt;250,Список!$A$5,"проверь список")))))</f>
        <v>Повышение квалификации от 72 до 100 часов</v>
      </c>
      <c r="F54" s="39" t="s">
        <v>98</v>
      </c>
      <c r="G54" s="39" t="s">
        <v>228</v>
      </c>
      <c r="H54" s="39" t="s">
        <v>41</v>
      </c>
      <c r="I54" s="53" t="s">
        <v>218</v>
      </c>
      <c r="J54" s="16">
        <v>10</v>
      </c>
      <c r="K54" s="40">
        <f t="shared" ref="K54" si="773">J54*Q54</f>
        <v>720</v>
      </c>
      <c r="L54" s="40">
        <f t="shared" ref="L54" si="774">Z54</f>
        <v>0</v>
      </c>
      <c r="M54" s="40">
        <f t="shared" ref="M54" si="775">L54*AA54</f>
        <v>0</v>
      </c>
      <c r="N54" s="41" t="s">
        <v>217</v>
      </c>
      <c r="O54" s="42" t="str">
        <f t="shared" ref="O54" si="776">IFERROR(INT((MONTH(N54)+2)/3)&amp;"кв. "&amp;YEAR(N54),"по мере комплектования групп")</f>
        <v>по мере комплектования групп</v>
      </c>
      <c r="P54" s="43">
        <f t="shared" si="2"/>
        <v>0.5</v>
      </c>
      <c r="Q54" s="47">
        <v>72</v>
      </c>
      <c r="R54" s="47">
        <v>1</v>
      </c>
      <c r="S54" s="47">
        <v>74</v>
      </c>
      <c r="T54" s="40" t="s">
        <v>110</v>
      </c>
      <c r="U54" s="42" t="str">
        <f t="shared" ref="U54" ca="1" si="777">IF($I$1&gt;N54,"Проверить была ли Публикация",IF(($I$1+5)&lt;N54,"Будет","НУЖНО ОПУБЛИКОВАТЬ"))</f>
        <v>Будет</v>
      </c>
      <c r="V54" s="41"/>
      <c r="W54" s="54"/>
      <c r="X54" s="55"/>
      <c r="Y54" s="47"/>
      <c r="Z54" s="47"/>
      <c r="AA54" s="47"/>
      <c r="AB54" s="47"/>
      <c r="AC54" s="56">
        <f t="shared" ref="AC54" si="778">Z54-J54</f>
        <v>-10</v>
      </c>
      <c r="AD54" s="56" t="e">
        <f t="shared" ref="AD54" si="779">V54-N54</f>
        <v>#VALUE!</v>
      </c>
      <c r="AE54" s="56">
        <f t="shared" ref="AE54" si="780">AA54-Q54</f>
        <v>-72</v>
      </c>
      <c r="AF54" s="57">
        <f t="shared" ref="AF54" si="781">J54-L54</f>
        <v>10</v>
      </c>
      <c r="AG54" s="57">
        <f t="shared" ref="AG54" si="782">K54-M54</f>
        <v>720</v>
      </c>
      <c r="AH54" s="57">
        <f t="shared" ref="AH54" si="783">$Q54*J54-K54</f>
        <v>0</v>
      </c>
      <c r="AI54" s="57">
        <f t="shared" ref="AI54" si="784">$Q54*L54-M54</f>
        <v>0</v>
      </c>
      <c r="AJ54" s="40">
        <f t="shared" ref="AJ54" si="785">AB54-AA54</f>
        <v>0</v>
      </c>
      <c r="AK54" s="57">
        <f t="shared" si="11"/>
        <v>29</v>
      </c>
      <c r="AL54" s="57">
        <f t="shared" si="12"/>
        <v>43</v>
      </c>
      <c r="AM54" s="58">
        <f t="shared" si="13"/>
        <v>7</v>
      </c>
      <c r="AN54" s="58">
        <f t="shared" si="14"/>
        <v>12</v>
      </c>
      <c r="AO54" s="59">
        <f t="shared" ref="AO54" si="786">SUM(AK54:AN54)-S54</f>
        <v>17</v>
      </c>
      <c r="AP54" s="60">
        <f t="shared" ref="AP54" si="787">Q54/144-P54</f>
        <v>0</v>
      </c>
      <c r="AQ54" s="41" t="str">
        <f t="shared" ref="AQ54" si="788">TEXT(N54,"ДДДД")</f>
        <v>по мере формирования группы</v>
      </c>
    </row>
    <row r="55" spans="1:43" s="8" customFormat="1" ht="57.75" customHeight="1" x14ac:dyDescent="0.25">
      <c r="A55" s="12" t="s">
        <v>12</v>
      </c>
      <c r="B55" s="11" t="s">
        <v>229</v>
      </c>
      <c r="C55" s="12" t="s">
        <v>31</v>
      </c>
      <c r="D55" s="12" t="str">
        <f>VLOOKUP(E55,Список!$A$1:$B$5,2,FALSE)</f>
        <v>Повышение квалификации</v>
      </c>
      <c r="E55" s="12" t="str">
        <f>IF(Q55&lt;36,Список!$A$1,IF(Q55&lt;72,Список!$A$2,IF(Q55&lt;100,Список!$A$3,IF(Q55&lt;250,Список!$A$4,IF(Q55&gt;250,Список!$A$5,"проверь список")))))</f>
        <v>Повышение квалификации до 36 часов</v>
      </c>
      <c r="F55" s="39" t="s">
        <v>71</v>
      </c>
      <c r="G55" s="39" t="s">
        <v>230</v>
      </c>
      <c r="H55" s="39" t="s">
        <v>41</v>
      </c>
      <c r="I55" s="53" t="s">
        <v>218</v>
      </c>
      <c r="J55" s="16">
        <v>5</v>
      </c>
      <c r="K55" s="40">
        <f t="shared" ref="K55" si="789">J55*Q55</f>
        <v>80</v>
      </c>
      <c r="L55" s="40">
        <f t="shared" ref="L55" si="790">Z55</f>
        <v>0</v>
      </c>
      <c r="M55" s="40">
        <f t="shared" ref="M55" si="791">L55*AA55</f>
        <v>0</v>
      </c>
      <c r="N55" s="41" t="s">
        <v>217</v>
      </c>
      <c r="O55" s="42" t="str">
        <f t="shared" ref="O55" si="792">IFERROR(INT((MONTH(N55)+2)/3)&amp;"кв. "&amp;YEAR(N55),"по мере комплектования групп")</f>
        <v>по мере комплектования групп</v>
      </c>
      <c r="P55" s="43">
        <f t="shared" si="2"/>
        <v>0.1111111111111111</v>
      </c>
      <c r="Q55" s="47">
        <v>16</v>
      </c>
      <c r="R55" s="47">
        <v>1</v>
      </c>
      <c r="S55" s="47">
        <v>20</v>
      </c>
      <c r="T55" s="40" t="s">
        <v>110</v>
      </c>
      <c r="U55" s="42" t="str">
        <f t="shared" ref="U55" ca="1" si="793">IF($I$1&gt;N55,"Проверить была ли Публикация",IF(($I$1+5)&lt;N55,"Будет","НУЖНО ОПУБЛИКОВАТЬ"))</f>
        <v>Будет</v>
      </c>
      <c r="V55" s="41"/>
      <c r="W55" s="54"/>
      <c r="X55" s="55"/>
      <c r="Y55" s="47"/>
      <c r="Z55" s="47"/>
      <c r="AA55" s="47"/>
      <c r="AB55" s="47"/>
      <c r="AC55" s="56">
        <f t="shared" ref="AC55" si="794">Z55-J55</f>
        <v>-5</v>
      </c>
      <c r="AD55" s="56" t="e">
        <f t="shared" ref="AD55" si="795">V55-N55</f>
        <v>#VALUE!</v>
      </c>
      <c r="AE55" s="56">
        <f t="shared" ref="AE55" si="796">AA55-Q55</f>
        <v>-16</v>
      </c>
      <c r="AF55" s="57">
        <f t="shared" ref="AF55" si="797">J55-L55</f>
        <v>5</v>
      </c>
      <c r="AG55" s="57">
        <f t="shared" ref="AG55" si="798">K55-M55</f>
        <v>80</v>
      </c>
      <c r="AH55" s="57">
        <f t="shared" ref="AH55" si="799">$Q55*J55-K55</f>
        <v>0</v>
      </c>
      <c r="AI55" s="57">
        <f t="shared" ref="AI55" si="800">$Q55*L55-M55</f>
        <v>0</v>
      </c>
      <c r="AJ55" s="40">
        <f t="shared" ref="AJ55" si="801">AB55-AA55</f>
        <v>0</v>
      </c>
      <c r="AK55" s="57">
        <f t="shared" si="11"/>
        <v>6</v>
      </c>
      <c r="AL55" s="57">
        <f t="shared" si="12"/>
        <v>10</v>
      </c>
      <c r="AM55" s="58">
        <f t="shared" si="13"/>
        <v>2</v>
      </c>
      <c r="AN55" s="58">
        <f t="shared" si="14"/>
        <v>12</v>
      </c>
      <c r="AO55" s="59">
        <f t="shared" ref="AO55" si="802">SUM(AK55:AN55)-S55</f>
        <v>10</v>
      </c>
      <c r="AP55" s="60">
        <f t="shared" ref="AP55" si="803">Q55/144-P55</f>
        <v>0</v>
      </c>
      <c r="AQ55" s="41" t="str">
        <f t="shared" ref="AQ55" si="804">TEXT(N55,"ДДДД")</f>
        <v>по мере формирования группы</v>
      </c>
    </row>
    <row r="56" spans="1:43" s="8" customFormat="1" ht="57.75" customHeight="1" x14ac:dyDescent="0.25">
      <c r="A56" s="12" t="s">
        <v>12</v>
      </c>
      <c r="B56" s="11" t="s">
        <v>231</v>
      </c>
      <c r="C56" s="12" t="s">
        <v>31</v>
      </c>
      <c r="D56" s="12" t="str">
        <f>VLOOKUP(E56,Список!$A$1:$B$5,2,FALSE)</f>
        <v>Повышение квалификации</v>
      </c>
      <c r="E56" s="12" t="str">
        <f>IF(Q56&lt;36,Список!$A$1,IF(Q56&lt;72,Список!$A$2,IF(Q56&lt;100,Список!$A$3,IF(Q56&lt;250,Список!$A$4,IF(Q56&gt;250,Список!$A$5,"проверь список")))))</f>
        <v>Повышение квалификации до 36 часов</v>
      </c>
      <c r="F56" s="39" t="s">
        <v>71</v>
      </c>
      <c r="G56" s="39" t="s">
        <v>232</v>
      </c>
      <c r="H56" s="39" t="s">
        <v>41</v>
      </c>
      <c r="I56" s="53" t="s">
        <v>218</v>
      </c>
      <c r="J56" s="16">
        <v>5</v>
      </c>
      <c r="K56" s="40">
        <f t="shared" ref="K56" si="805">J56*Q56</f>
        <v>80</v>
      </c>
      <c r="L56" s="40">
        <f t="shared" ref="L56" si="806">Z56</f>
        <v>0</v>
      </c>
      <c r="M56" s="40">
        <f t="shared" ref="M56" si="807">L56*AA56</f>
        <v>0</v>
      </c>
      <c r="N56" s="41" t="s">
        <v>217</v>
      </c>
      <c r="O56" s="42" t="str">
        <f t="shared" ref="O56" si="808">IFERROR(INT((MONTH(N56)+2)/3)&amp;"кв. "&amp;YEAR(N56),"по мере комплектования групп")</f>
        <v>по мере комплектования групп</v>
      </c>
      <c r="P56" s="43">
        <f t="shared" si="2"/>
        <v>0.1111111111111111</v>
      </c>
      <c r="Q56" s="47">
        <v>16</v>
      </c>
      <c r="R56" s="47">
        <v>1</v>
      </c>
      <c r="S56" s="47">
        <v>20</v>
      </c>
      <c r="T56" s="40" t="s">
        <v>110</v>
      </c>
      <c r="U56" s="42" t="str">
        <f t="shared" ref="U56" ca="1" si="809">IF($I$1&gt;N56,"Проверить была ли Публикация",IF(($I$1+5)&lt;N56,"Будет","НУЖНО ОПУБЛИКОВАТЬ"))</f>
        <v>Будет</v>
      </c>
      <c r="V56" s="41"/>
      <c r="W56" s="54"/>
      <c r="X56" s="55"/>
      <c r="Y56" s="47"/>
      <c r="Z56" s="47"/>
      <c r="AA56" s="47"/>
      <c r="AB56" s="47"/>
      <c r="AC56" s="56">
        <f t="shared" ref="AC56" si="810">Z56-J56</f>
        <v>-5</v>
      </c>
      <c r="AD56" s="56" t="e">
        <f t="shared" ref="AD56" si="811">V56-N56</f>
        <v>#VALUE!</v>
      </c>
      <c r="AE56" s="56">
        <f t="shared" ref="AE56" si="812">AA56-Q56</f>
        <v>-16</v>
      </c>
      <c r="AF56" s="57">
        <f t="shared" ref="AF56" si="813">J56-L56</f>
        <v>5</v>
      </c>
      <c r="AG56" s="57">
        <f t="shared" ref="AG56" si="814">K56-M56</f>
        <v>80</v>
      </c>
      <c r="AH56" s="57">
        <f t="shared" ref="AH56" si="815">$Q56*J56-K56</f>
        <v>0</v>
      </c>
      <c r="AI56" s="57">
        <f t="shared" ref="AI56" si="816">$Q56*L56-M56</f>
        <v>0</v>
      </c>
      <c r="AJ56" s="40">
        <f t="shared" ref="AJ56" si="817">AB56-AA56</f>
        <v>0</v>
      </c>
      <c r="AK56" s="57">
        <f t="shared" si="11"/>
        <v>6</v>
      </c>
      <c r="AL56" s="57">
        <f t="shared" si="12"/>
        <v>10</v>
      </c>
      <c r="AM56" s="58">
        <f t="shared" si="13"/>
        <v>2</v>
      </c>
      <c r="AN56" s="58">
        <f t="shared" si="14"/>
        <v>12</v>
      </c>
      <c r="AO56" s="59">
        <f t="shared" ref="AO56" si="818">SUM(AK56:AN56)-S56</f>
        <v>10</v>
      </c>
      <c r="AP56" s="60">
        <f t="shared" ref="AP56" si="819">Q56/144-P56</f>
        <v>0</v>
      </c>
      <c r="AQ56" s="41" t="str">
        <f t="shared" ref="AQ56" si="820">TEXT(N56,"ДДДД")</f>
        <v>по мере формирования группы</v>
      </c>
    </row>
    <row r="57" spans="1:43" s="8" customFormat="1" ht="57.75" customHeight="1" x14ac:dyDescent="0.25">
      <c r="A57" s="12" t="s">
        <v>12</v>
      </c>
      <c r="B57" s="11" t="s">
        <v>233</v>
      </c>
      <c r="C57" s="12" t="s">
        <v>31</v>
      </c>
      <c r="D57" s="12" t="str">
        <f>VLOOKUP(E57,Список!$A$1:$B$5,2,FALSE)</f>
        <v>Повышение квалификации</v>
      </c>
      <c r="E57" s="12" t="str">
        <f>IF(Q57&lt;36,Список!$A$1,IF(Q57&lt;72,Список!$A$2,IF(Q57&lt;100,Список!$A$3,IF(Q57&lt;250,Список!$A$4,IF(Q57&gt;250,Список!$A$5,"проверь список")))))</f>
        <v>Повышение квалификации до 36 часов</v>
      </c>
      <c r="F57" s="39" t="s">
        <v>71</v>
      </c>
      <c r="G57" s="39" t="s">
        <v>234</v>
      </c>
      <c r="H57" s="39" t="s">
        <v>41</v>
      </c>
      <c r="I57" s="53" t="s">
        <v>218</v>
      </c>
      <c r="J57" s="16">
        <v>6</v>
      </c>
      <c r="K57" s="40">
        <f t="shared" ref="K57" si="821">J57*Q57</f>
        <v>96</v>
      </c>
      <c r="L57" s="40">
        <f t="shared" ref="L57" si="822">Z57</f>
        <v>0</v>
      </c>
      <c r="M57" s="40">
        <f t="shared" ref="M57" si="823">L57*AA57</f>
        <v>0</v>
      </c>
      <c r="N57" s="41" t="s">
        <v>217</v>
      </c>
      <c r="O57" s="42" t="str">
        <f t="shared" ref="O57" si="824">IFERROR(INT((MONTH(N57)+2)/3)&amp;"кв. "&amp;YEAR(N57),"по мере комплектования групп")</f>
        <v>по мере комплектования групп</v>
      </c>
      <c r="P57" s="43">
        <f t="shared" si="2"/>
        <v>0.1111111111111111</v>
      </c>
      <c r="Q57" s="47">
        <v>16</v>
      </c>
      <c r="R57" s="47">
        <v>1</v>
      </c>
      <c r="S57" s="47">
        <v>20</v>
      </c>
      <c r="T57" s="40" t="s">
        <v>110</v>
      </c>
      <c r="U57" s="42" t="str">
        <f t="shared" ref="U57" ca="1" si="825">IF($I$1&gt;N57,"Проверить была ли Публикация",IF(($I$1+5)&lt;N57,"Будет","НУЖНО ОПУБЛИКОВАТЬ"))</f>
        <v>Будет</v>
      </c>
      <c r="V57" s="41"/>
      <c r="W57" s="54"/>
      <c r="X57" s="55"/>
      <c r="Y57" s="47"/>
      <c r="Z57" s="47"/>
      <c r="AA57" s="47"/>
      <c r="AB57" s="47"/>
      <c r="AC57" s="56">
        <f t="shared" ref="AC57" si="826">Z57-J57</f>
        <v>-6</v>
      </c>
      <c r="AD57" s="56" t="e">
        <f t="shared" ref="AD57" si="827">V57-N57</f>
        <v>#VALUE!</v>
      </c>
      <c r="AE57" s="56">
        <f t="shared" ref="AE57" si="828">AA57-Q57</f>
        <v>-16</v>
      </c>
      <c r="AF57" s="57">
        <f t="shared" ref="AF57" si="829">J57-L57</f>
        <v>6</v>
      </c>
      <c r="AG57" s="57">
        <f t="shared" ref="AG57" si="830">K57-M57</f>
        <v>96</v>
      </c>
      <c r="AH57" s="57">
        <f t="shared" ref="AH57" si="831">$Q57*J57-K57</f>
        <v>0</v>
      </c>
      <c r="AI57" s="57">
        <f t="shared" ref="AI57" si="832">$Q57*L57-M57</f>
        <v>0</v>
      </c>
      <c r="AJ57" s="40">
        <f t="shared" ref="AJ57" si="833">AB57-AA57</f>
        <v>0</v>
      </c>
      <c r="AK57" s="57">
        <f t="shared" si="11"/>
        <v>6</v>
      </c>
      <c r="AL57" s="57">
        <f t="shared" si="12"/>
        <v>10</v>
      </c>
      <c r="AM57" s="58">
        <f t="shared" si="13"/>
        <v>2</v>
      </c>
      <c r="AN57" s="58">
        <f t="shared" si="14"/>
        <v>12</v>
      </c>
      <c r="AO57" s="59">
        <f t="shared" ref="AO57" si="834">SUM(AK57:AN57)-S57</f>
        <v>10</v>
      </c>
      <c r="AP57" s="60">
        <f t="shared" ref="AP57" si="835">Q57/144-P57</f>
        <v>0</v>
      </c>
      <c r="AQ57" s="41" t="str">
        <f t="shared" ref="AQ57" si="836">TEXT(N57,"ДДДД")</f>
        <v>по мере формирования группы</v>
      </c>
    </row>
    <row r="58" spans="1:43" s="8" customFormat="1" ht="57.75" customHeight="1" x14ac:dyDescent="0.25">
      <c r="A58" s="12" t="s">
        <v>12</v>
      </c>
      <c r="B58" s="11" t="s">
        <v>235</v>
      </c>
      <c r="C58" s="12" t="s">
        <v>31</v>
      </c>
      <c r="D58" s="12" t="str">
        <f>VLOOKUP(E58,Список!$A$1:$B$5,2,FALSE)</f>
        <v>Повышение квалификации</v>
      </c>
      <c r="E58" s="12" t="str">
        <f>IF(Q58&lt;36,Список!$A$1,IF(Q58&lt;72,Список!$A$2,IF(Q58&lt;100,Список!$A$3,IF(Q58&lt;250,Список!$A$4,IF(Q58&gt;250,Список!$A$5,"проверь список")))))</f>
        <v>Повышение квалификации до 36 часов</v>
      </c>
      <c r="F58" s="39" t="s">
        <v>71</v>
      </c>
      <c r="G58" s="39" t="s">
        <v>236</v>
      </c>
      <c r="H58" s="39" t="s">
        <v>41</v>
      </c>
      <c r="I58" s="53" t="s">
        <v>218</v>
      </c>
      <c r="J58" s="16">
        <v>7</v>
      </c>
      <c r="K58" s="40">
        <f t="shared" ref="K58" si="837">J58*Q58</f>
        <v>112</v>
      </c>
      <c r="L58" s="40">
        <f t="shared" ref="L58" si="838">Z58</f>
        <v>0</v>
      </c>
      <c r="M58" s="40">
        <f t="shared" ref="M58" si="839">L58*AA58</f>
        <v>0</v>
      </c>
      <c r="N58" s="41" t="s">
        <v>217</v>
      </c>
      <c r="O58" s="42" t="str">
        <f t="shared" ref="O58" si="840">IFERROR(INT((MONTH(N58)+2)/3)&amp;"кв. "&amp;YEAR(N58),"по мере комплектования групп")</f>
        <v>по мере комплектования групп</v>
      </c>
      <c r="P58" s="43">
        <f t="shared" si="2"/>
        <v>0.1111111111111111</v>
      </c>
      <c r="Q58" s="47">
        <v>16</v>
      </c>
      <c r="R58" s="47">
        <v>1</v>
      </c>
      <c r="S58" s="47">
        <v>20</v>
      </c>
      <c r="T58" s="40" t="s">
        <v>110</v>
      </c>
      <c r="U58" s="42" t="str">
        <f t="shared" ref="U58" ca="1" si="841">IF($I$1&gt;N58,"Проверить была ли Публикация",IF(($I$1+5)&lt;N58,"Будет","НУЖНО ОПУБЛИКОВАТЬ"))</f>
        <v>Будет</v>
      </c>
      <c r="V58" s="41"/>
      <c r="W58" s="54"/>
      <c r="X58" s="55"/>
      <c r="Y58" s="47"/>
      <c r="Z58" s="47"/>
      <c r="AA58" s="47"/>
      <c r="AB58" s="47"/>
      <c r="AC58" s="56">
        <f t="shared" ref="AC58" si="842">Z58-J58</f>
        <v>-7</v>
      </c>
      <c r="AD58" s="56" t="e">
        <f t="shared" ref="AD58" si="843">V58-N58</f>
        <v>#VALUE!</v>
      </c>
      <c r="AE58" s="56">
        <f t="shared" ref="AE58" si="844">AA58-Q58</f>
        <v>-16</v>
      </c>
      <c r="AF58" s="57">
        <f t="shared" ref="AF58" si="845">J58-L58</f>
        <v>7</v>
      </c>
      <c r="AG58" s="57">
        <f t="shared" ref="AG58" si="846">K58-M58</f>
        <v>112</v>
      </c>
      <c r="AH58" s="57">
        <f t="shared" ref="AH58" si="847">$Q58*J58-K58</f>
        <v>0</v>
      </c>
      <c r="AI58" s="57">
        <f t="shared" ref="AI58" si="848">$Q58*L58-M58</f>
        <v>0</v>
      </c>
      <c r="AJ58" s="40">
        <f t="shared" ref="AJ58" si="849">AB58-AA58</f>
        <v>0</v>
      </c>
      <c r="AK58" s="57">
        <f t="shared" si="11"/>
        <v>6</v>
      </c>
      <c r="AL58" s="57">
        <f t="shared" si="12"/>
        <v>10</v>
      </c>
      <c r="AM58" s="58">
        <f t="shared" si="13"/>
        <v>2</v>
      </c>
      <c r="AN58" s="58">
        <f t="shared" si="14"/>
        <v>12</v>
      </c>
      <c r="AO58" s="59">
        <f t="shared" ref="AO58" si="850">SUM(AK58:AN58)-S58</f>
        <v>10</v>
      </c>
      <c r="AP58" s="60">
        <f t="shared" ref="AP58" si="851">Q58/144-P58</f>
        <v>0</v>
      </c>
      <c r="AQ58" s="41" t="str">
        <f t="shared" ref="AQ58" si="852">TEXT(N58,"ДДДД")</f>
        <v>по мере формирования группы</v>
      </c>
    </row>
    <row r="59" spans="1:43" s="8" customFormat="1" ht="57.75" customHeight="1" x14ac:dyDescent="0.25">
      <c r="A59" s="12" t="s">
        <v>12</v>
      </c>
      <c r="B59" s="11" t="s">
        <v>237</v>
      </c>
      <c r="C59" s="12" t="s">
        <v>92</v>
      </c>
      <c r="D59" s="12" t="str">
        <f>VLOOKUP(E59,Список!$A$1:$B$5,2,FALSE)</f>
        <v>Повышение квалификации</v>
      </c>
      <c r="E59" s="12" t="str">
        <f>IF(Q59&lt;36,Список!$A$1,IF(Q59&lt;72,Список!$A$2,IF(Q59&lt;100,Список!$A$3,IF(Q59&lt;250,Список!$A$4,IF(Q59&gt;250,Список!$A$5,"проверь список")))))</f>
        <v>Повышение квалификации до 36 часов</v>
      </c>
      <c r="F59" s="39" t="s">
        <v>71</v>
      </c>
      <c r="G59" s="39" t="s">
        <v>238</v>
      </c>
      <c r="H59" s="39" t="s">
        <v>41</v>
      </c>
      <c r="I59" s="53" t="s">
        <v>253</v>
      </c>
      <c r="J59" s="16">
        <v>15</v>
      </c>
      <c r="K59" s="40">
        <f t="shared" ref="K59" si="853">J59*Q59</f>
        <v>90</v>
      </c>
      <c r="L59" s="40">
        <f t="shared" ref="L59" si="854">Z59</f>
        <v>0</v>
      </c>
      <c r="M59" s="40">
        <f t="shared" ref="M59" si="855">L59*AA59</f>
        <v>0</v>
      </c>
      <c r="N59" s="41" t="s">
        <v>217</v>
      </c>
      <c r="O59" s="42" t="str">
        <f t="shared" ref="O59" si="856">IFERROR(INT((MONTH(N59)+2)/3)&amp;"кв. "&amp;YEAR(N59),"по мере комплектования групп")</f>
        <v>по мере комплектования групп</v>
      </c>
      <c r="P59" s="43">
        <f t="shared" si="2"/>
        <v>4.1666666666666664E-2</v>
      </c>
      <c r="Q59" s="47">
        <v>6</v>
      </c>
      <c r="R59" s="47">
        <v>1</v>
      </c>
      <c r="S59" s="47">
        <v>6</v>
      </c>
      <c r="T59" s="40" t="s">
        <v>110</v>
      </c>
      <c r="U59" s="42" t="str">
        <f t="shared" ref="U59" ca="1" si="857">IF($I$1&gt;N59,"Проверить была ли Публикация",IF(($I$1+5)&lt;N59,"Будет","НУЖНО ОПУБЛИКОВАТЬ"))</f>
        <v>Будет</v>
      </c>
      <c r="V59" s="41"/>
      <c r="W59" s="54"/>
      <c r="X59" s="55"/>
      <c r="Y59" s="47"/>
      <c r="Z59" s="47"/>
      <c r="AA59" s="47"/>
      <c r="AB59" s="47"/>
      <c r="AC59" s="56">
        <f t="shared" ref="AC59" si="858">Z59-J59</f>
        <v>-15</v>
      </c>
      <c r="AD59" s="56" t="e">
        <f t="shared" ref="AD59" si="859">V59-N59</f>
        <v>#VALUE!</v>
      </c>
      <c r="AE59" s="56">
        <f t="shared" ref="AE59" si="860">AA59-Q59</f>
        <v>-6</v>
      </c>
      <c r="AF59" s="57">
        <f t="shared" ref="AF59" si="861">J59-L59</f>
        <v>15</v>
      </c>
      <c r="AG59" s="57">
        <f t="shared" ref="AG59" si="862">K59-M59</f>
        <v>90</v>
      </c>
      <c r="AH59" s="57">
        <f t="shared" ref="AH59" si="863">$Q59*J59-K59</f>
        <v>0</v>
      </c>
      <c r="AI59" s="57">
        <f t="shared" ref="AI59" si="864">$Q59*L59-M59</f>
        <v>0</v>
      </c>
      <c r="AJ59" s="40">
        <f t="shared" ref="AJ59" si="865">AB59-AA59</f>
        <v>0</v>
      </c>
      <c r="AK59" s="57">
        <f t="shared" si="11"/>
        <v>2</v>
      </c>
      <c r="AL59" s="57">
        <f t="shared" si="12"/>
        <v>4</v>
      </c>
      <c r="AM59" s="58">
        <f t="shared" si="13"/>
        <v>1</v>
      </c>
      <c r="AN59" s="58">
        <f t="shared" si="14"/>
        <v>12</v>
      </c>
      <c r="AO59" s="59">
        <f t="shared" ref="AO59" si="866">SUM(AK59:AN59)-S59</f>
        <v>13</v>
      </c>
      <c r="AP59" s="60">
        <f t="shared" ref="AP59" si="867">Q59/144-P59</f>
        <v>0</v>
      </c>
      <c r="AQ59" s="41" t="str">
        <f t="shared" ref="AQ59" si="868">TEXT(N59,"ДДДД")</f>
        <v>по мере формирования группы</v>
      </c>
    </row>
    <row r="60" spans="1:43" s="8" customFormat="1" ht="57.75" customHeight="1" x14ac:dyDescent="0.25">
      <c r="A60" s="12" t="s">
        <v>12</v>
      </c>
      <c r="B60" s="11" t="s">
        <v>239</v>
      </c>
      <c r="C60" s="12" t="s">
        <v>92</v>
      </c>
      <c r="D60" s="12" t="str">
        <f>VLOOKUP(E60,Список!$A$1:$B$5,2,FALSE)</f>
        <v>Повышение квалификации</v>
      </c>
      <c r="E60" s="12" t="str">
        <f>IF(Q60&lt;36,Список!$A$1,IF(Q60&lt;72,Список!$A$2,IF(Q60&lt;100,Список!$A$3,IF(Q60&lt;250,Список!$A$4,IF(Q60&gt;250,Список!$A$5,"проверь список")))))</f>
        <v>Повышение квалификации до 36 часов</v>
      </c>
      <c r="F60" s="39" t="s">
        <v>71</v>
      </c>
      <c r="G60" s="92" t="s">
        <v>240</v>
      </c>
      <c r="H60" s="39" t="s">
        <v>41</v>
      </c>
      <c r="I60" s="53" t="s">
        <v>253</v>
      </c>
      <c r="J60" s="16">
        <v>20</v>
      </c>
      <c r="K60" s="40">
        <f t="shared" ref="K60" si="869">J60*Q60</f>
        <v>120</v>
      </c>
      <c r="L60" s="40">
        <f t="shared" ref="L60" si="870">Z60</f>
        <v>0</v>
      </c>
      <c r="M60" s="40">
        <f t="shared" ref="M60" si="871">L60*AA60</f>
        <v>0</v>
      </c>
      <c r="N60" s="41" t="s">
        <v>217</v>
      </c>
      <c r="O60" s="42" t="str">
        <f t="shared" ref="O60" si="872">IFERROR(INT((MONTH(N60)+2)/3)&amp;"кв. "&amp;YEAR(N60),"по мере комплектования групп")</f>
        <v>по мере комплектования групп</v>
      </c>
      <c r="P60" s="43">
        <f t="shared" si="2"/>
        <v>4.1666666666666664E-2</v>
      </c>
      <c r="Q60" s="47">
        <v>6</v>
      </c>
      <c r="R60" s="47">
        <v>1</v>
      </c>
      <c r="S60" s="47">
        <v>6</v>
      </c>
      <c r="T60" s="40" t="s">
        <v>110</v>
      </c>
      <c r="U60" s="42" t="str">
        <f t="shared" ref="U60" ca="1" si="873">IF($I$1&gt;N60,"Проверить была ли Публикация",IF(($I$1+5)&lt;N60,"Будет","НУЖНО ОПУБЛИКОВАТЬ"))</f>
        <v>Будет</v>
      </c>
      <c r="V60" s="41"/>
      <c r="W60" s="54"/>
      <c r="X60" s="55"/>
      <c r="Y60" s="47"/>
      <c r="Z60" s="47"/>
      <c r="AA60" s="47"/>
      <c r="AB60" s="47"/>
      <c r="AC60" s="56">
        <f t="shared" ref="AC60" si="874">Z60-J60</f>
        <v>-20</v>
      </c>
      <c r="AD60" s="56" t="e">
        <f t="shared" ref="AD60" si="875">V60-N60</f>
        <v>#VALUE!</v>
      </c>
      <c r="AE60" s="56">
        <f t="shared" ref="AE60" si="876">AA60-Q60</f>
        <v>-6</v>
      </c>
      <c r="AF60" s="57">
        <f t="shared" ref="AF60" si="877">J60-L60</f>
        <v>20</v>
      </c>
      <c r="AG60" s="57">
        <f t="shared" ref="AG60" si="878">K60-M60</f>
        <v>120</v>
      </c>
      <c r="AH60" s="57">
        <f t="shared" ref="AH60" si="879">$Q60*J60-K60</f>
        <v>0</v>
      </c>
      <c r="AI60" s="57">
        <f t="shared" ref="AI60" si="880">$Q60*L60-M60</f>
        <v>0</v>
      </c>
      <c r="AJ60" s="40">
        <f t="shared" ref="AJ60" si="881">AB60-AA60</f>
        <v>0</v>
      </c>
      <c r="AK60" s="57">
        <f t="shared" si="11"/>
        <v>2</v>
      </c>
      <c r="AL60" s="57">
        <f t="shared" si="12"/>
        <v>4</v>
      </c>
      <c r="AM60" s="58">
        <f t="shared" si="13"/>
        <v>1</v>
      </c>
      <c r="AN60" s="58">
        <f t="shared" si="14"/>
        <v>12</v>
      </c>
      <c r="AO60" s="59">
        <f t="shared" ref="AO60" si="882">SUM(AK60:AN60)-S60</f>
        <v>13</v>
      </c>
      <c r="AP60" s="60">
        <f t="shared" ref="AP60" si="883">Q60/144-P60</f>
        <v>0</v>
      </c>
      <c r="AQ60" s="41" t="str">
        <f t="shared" ref="AQ60" si="884">TEXT(N60,"ДДДД")</f>
        <v>по мере формирования группы</v>
      </c>
    </row>
    <row r="61" spans="1:43" s="8" customFormat="1" ht="57.75" customHeight="1" x14ac:dyDescent="0.25">
      <c r="A61" s="12" t="s">
        <v>12</v>
      </c>
      <c r="B61" s="11" t="s">
        <v>241</v>
      </c>
      <c r="C61" s="12" t="s">
        <v>92</v>
      </c>
      <c r="D61" s="12" t="str">
        <f>VLOOKUP(E61,Список!$A$1:$B$5,2,FALSE)</f>
        <v>Повышение квалификации</v>
      </c>
      <c r="E61" s="12" t="str">
        <f>IF(Q61&lt;36,Список!$A$1,IF(Q61&lt;72,Список!$A$2,IF(Q61&lt;100,Список!$A$3,IF(Q61&lt;250,Список!$A$4,IF(Q61&gt;250,Список!$A$5,"проверь список")))))</f>
        <v>Повышение квалификации до 36 часов</v>
      </c>
      <c r="F61" s="39" t="s">
        <v>71</v>
      </c>
      <c r="G61" s="39" t="s">
        <v>242</v>
      </c>
      <c r="H61" s="39" t="s">
        <v>41</v>
      </c>
      <c r="I61" s="53" t="s">
        <v>253</v>
      </c>
      <c r="J61" s="16">
        <v>20</v>
      </c>
      <c r="K61" s="40">
        <f t="shared" ref="K61" si="885">J61*Q61</f>
        <v>120</v>
      </c>
      <c r="L61" s="40">
        <f t="shared" ref="L61" si="886">Z61</f>
        <v>0</v>
      </c>
      <c r="M61" s="40">
        <f t="shared" ref="M61" si="887">L61*AA61</f>
        <v>0</v>
      </c>
      <c r="N61" s="41" t="s">
        <v>217</v>
      </c>
      <c r="O61" s="42" t="str">
        <f t="shared" ref="O61" si="888">IFERROR(INT((MONTH(N61)+2)/3)&amp;"кв. "&amp;YEAR(N61),"по мере комплектования групп")</f>
        <v>по мере комплектования групп</v>
      </c>
      <c r="P61" s="43">
        <f t="shared" si="2"/>
        <v>4.1666666666666664E-2</v>
      </c>
      <c r="Q61" s="47">
        <v>6</v>
      </c>
      <c r="R61" s="47">
        <v>1</v>
      </c>
      <c r="S61" s="47">
        <v>6</v>
      </c>
      <c r="T61" s="40" t="s">
        <v>110</v>
      </c>
      <c r="U61" s="42" t="str">
        <f t="shared" ref="U61" ca="1" si="889">IF($I$1&gt;N61,"Проверить была ли Публикация",IF(($I$1+5)&lt;N61,"Будет","НУЖНО ОПУБЛИКОВАТЬ"))</f>
        <v>Будет</v>
      </c>
      <c r="V61" s="41"/>
      <c r="W61" s="54"/>
      <c r="X61" s="55"/>
      <c r="Y61" s="47"/>
      <c r="Z61" s="47"/>
      <c r="AA61" s="47"/>
      <c r="AB61" s="47"/>
      <c r="AC61" s="56">
        <f t="shared" ref="AC61" si="890">Z61-J61</f>
        <v>-20</v>
      </c>
      <c r="AD61" s="56" t="e">
        <f t="shared" ref="AD61" si="891">V61-N61</f>
        <v>#VALUE!</v>
      </c>
      <c r="AE61" s="56">
        <f t="shared" ref="AE61" si="892">AA61-Q61</f>
        <v>-6</v>
      </c>
      <c r="AF61" s="57">
        <f t="shared" ref="AF61" si="893">J61-L61</f>
        <v>20</v>
      </c>
      <c r="AG61" s="57">
        <f t="shared" ref="AG61" si="894">K61-M61</f>
        <v>120</v>
      </c>
      <c r="AH61" s="57">
        <f t="shared" ref="AH61" si="895">$Q61*J61-K61</f>
        <v>0</v>
      </c>
      <c r="AI61" s="57">
        <f t="shared" ref="AI61" si="896">$Q61*L61-M61</f>
        <v>0</v>
      </c>
      <c r="AJ61" s="40">
        <f t="shared" ref="AJ61" si="897">AB61-AA61</f>
        <v>0</v>
      </c>
      <c r="AK61" s="57">
        <f t="shared" si="11"/>
        <v>2</v>
      </c>
      <c r="AL61" s="57">
        <f t="shared" si="12"/>
        <v>4</v>
      </c>
      <c r="AM61" s="58">
        <f t="shared" si="13"/>
        <v>1</v>
      </c>
      <c r="AN61" s="58">
        <f t="shared" si="14"/>
        <v>12</v>
      </c>
      <c r="AO61" s="59">
        <f t="shared" ref="AO61" si="898">SUM(AK61:AN61)-S61</f>
        <v>13</v>
      </c>
      <c r="AP61" s="60">
        <f t="shared" ref="AP61" si="899">Q61/144-P61</f>
        <v>0</v>
      </c>
      <c r="AQ61" s="41" t="str">
        <f t="shared" ref="AQ61" si="900">TEXT(N61,"ДДДД")</f>
        <v>по мере формирования группы</v>
      </c>
    </row>
    <row r="62" spans="1:43" s="8" customFormat="1" ht="57.75" customHeight="1" x14ac:dyDescent="0.25">
      <c r="A62" s="12" t="s">
        <v>12</v>
      </c>
      <c r="B62" s="11" t="s">
        <v>243</v>
      </c>
      <c r="C62" s="12" t="s">
        <v>92</v>
      </c>
      <c r="D62" s="12" t="str">
        <f>VLOOKUP(E62,Список!$A$1:$B$5,2,FALSE)</f>
        <v>Повышение квалификации</v>
      </c>
      <c r="E62" s="12" t="str">
        <f>IF(Q62&lt;36,Список!$A$1,IF(Q62&lt;72,Список!$A$2,IF(Q62&lt;100,Список!$A$3,IF(Q62&lt;250,Список!$A$4,IF(Q62&gt;250,Список!$A$5,"проверь список")))))</f>
        <v>Повышение квалификации до 36 часов</v>
      </c>
      <c r="F62" s="39" t="s">
        <v>71</v>
      </c>
      <c r="G62" s="39" t="s">
        <v>244</v>
      </c>
      <c r="H62" s="39" t="s">
        <v>41</v>
      </c>
      <c r="I62" s="53" t="s">
        <v>253</v>
      </c>
      <c r="J62" s="16">
        <v>20</v>
      </c>
      <c r="K62" s="40">
        <f t="shared" ref="K62" si="901">J62*Q62</f>
        <v>120</v>
      </c>
      <c r="L62" s="40">
        <f t="shared" ref="L62" si="902">Z62</f>
        <v>0</v>
      </c>
      <c r="M62" s="40">
        <f t="shared" ref="M62" si="903">L62*AA62</f>
        <v>0</v>
      </c>
      <c r="N62" s="41" t="s">
        <v>217</v>
      </c>
      <c r="O62" s="42" t="str">
        <f t="shared" ref="O62" si="904">IFERROR(INT((MONTH(N62)+2)/3)&amp;"кв. "&amp;YEAR(N62),"по мере комплектования групп")</f>
        <v>по мере комплектования групп</v>
      </c>
      <c r="P62" s="43">
        <f t="shared" si="2"/>
        <v>4.1666666666666664E-2</v>
      </c>
      <c r="Q62" s="47">
        <v>6</v>
      </c>
      <c r="R62" s="47">
        <v>1</v>
      </c>
      <c r="S62" s="47">
        <v>6</v>
      </c>
      <c r="T62" s="40" t="s">
        <v>110</v>
      </c>
      <c r="U62" s="42" t="str">
        <f t="shared" ref="U62" ca="1" si="905">IF($I$1&gt;N62,"Проверить была ли Публикация",IF(($I$1+5)&lt;N62,"Будет","НУЖНО ОПУБЛИКОВАТЬ"))</f>
        <v>Будет</v>
      </c>
      <c r="V62" s="41"/>
      <c r="W62" s="54"/>
      <c r="X62" s="55"/>
      <c r="Y62" s="47"/>
      <c r="Z62" s="47"/>
      <c r="AA62" s="47"/>
      <c r="AB62" s="47"/>
      <c r="AC62" s="56">
        <f t="shared" ref="AC62" si="906">Z62-J62</f>
        <v>-20</v>
      </c>
      <c r="AD62" s="56" t="e">
        <f t="shared" ref="AD62" si="907">V62-N62</f>
        <v>#VALUE!</v>
      </c>
      <c r="AE62" s="56">
        <f t="shared" ref="AE62" si="908">AA62-Q62</f>
        <v>-6</v>
      </c>
      <c r="AF62" s="57">
        <f t="shared" ref="AF62" si="909">J62-L62</f>
        <v>20</v>
      </c>
      <c r="AG62" s="57">
        <f t="shared" ref="AG62" si="910">K62-M62</f>
        <v>120</v>
      </c>
      <c r="AH62" s="57">
        <f t="shared" ref="AH62" si="911">$Q62*J62-K62</f>
        <v>0</v>
      </c>
      <c r="AI62" s="57">
        <f t="shared" ref="AI62" si="912">$Q62*L62-M62</f>
        <v>0</v>
      </c>
      <c r="AJ62" s="40">
        <f t="shared" ref="AJ62" si="913">AB62-AA62</f>
        <v>0</v>
      </c>
      <c r="AK62" s="57">
        <f t="shared" si="11"/>
        <v>2</v>
      </c>
      <c r="AL62" s="57">
        <f t="shared" si="12"/>
        <v>4</v>
      </c>
      <c r="AM62" s="58">
        <f t="shared" si="13"/>
        <v>1</v>
      </c>
      <c r="AN62" s="58">
        <f t="shared" si="14"/>
        <v>12</v>
      </c>
      <c r="AO62" s="59">
        <f t="shared" ref="AO62" si="914">SUM(AK62:AN62)-S62</f>
        <v>13</v>
      </c>
      <c r="AP62" s="60">
        <f t="shared" ref="AP62" si="915">Q62/144-P62</f>
        <v>0</v>
      </c>
      <c r="AQ62" s="41" t="str">
        <f t="shared" ref="AQ62" si="916">TEXT(N62,"ДДДД")</f>
        <v>по мере формирования группы</v>
      </c>
    </row>
    <row r="63" spans="1:43" s="8" customFormat="1" ht="57.75" customHeight="1" x14ac:dyDescent="0.25">
      <c r="A63" s="12" t="s">
        <v>12</v>
      </c>
      <c r="B63" s="11" t="s">
        <v>245</v>
      </c>
      <c r="C63" s="12" t="s">
        <v>92</v>
      </c>
      <c r="D63" s="12" t="str">
        <f>VLOOKUP(E63,Список!$A$1:$B$5,2,FALSE)</f>
        <v>Повышение квалификации</v>
      </c>
      <c r="E63" s="12" t="str">
        <f>IF(Q63&lt;36,Список!$A$1,IF(Q63&lt;72,Список!$A$2,IF(Q63&lt;100,Список!$A$3,IF(Q63&lt;250,Список!$A$4,IF(Q63&gt;250,Список!$A$5,"проверь список")))))</f>
        <v>Повышение квалификации до 36 часов</v>
      </c>
      <c r="F63" s="39" t="s">
        <v>71</v>
      </c>
      <c r="G63" s="92" t="s">
        <v>246</v>
      </c>
      <c r="H63" s="39" t="s">
        <v>41</v>
      </c>
      <c r="I63" s="53" t="s">
        <v>253</v>
      </c>
      <c r="J63" s="16">
        <v>20</v>
      </c>
      <c r="K63" s="40">
        <f t="shared" ref="K63" si="917">J63*Q63</f>
        <v>120</v>
      </c>
      <c r="L63" s="40">
        <f t="shared" ref="L63" si="918">Z63</f>
        <v>0</v>
      </c>
      <c r="M63" s="40">
        <f t="shared" ref="M63" si="919">L63*AA63</f>
        <v>0</v>
      </c>
      <c r="N63" s="41" t="s">
        <v>217</v>
      </c>
      <c r="O63" s="42" t="str">
        <f t="shared" ref="O63" si="920">IFERROR(INT((MONTH(N63)+2)/3)&amp;"кв. "&amp;YEAR(N63),"по мере комплектования групп")</f>
        <v>по мере комплектования групп</v>
      </c>
      <c r="P63" s="43">
        <f t="shared" si="2"/>
        <v>4.1666666666666664E-2</v>
      </c>
      <c r="Q63" s="47">
        <v>6</v>
      </c>
      <c r="R63" s="47">
        <v>1</v>
      </c>
      <c r="S63" s="47">
        <v>6</v>
      </c>
      <c r="T63" s="40" t="s">
        <v>110</v>
      </c>
      <c r="U63" s="42" t="str">
        <f t="shared" ref="U63" ca="1" si="921">IF($I$1&gt;N63,"Проверить была ли Публикация",IF(($I$1+5)&lt;N63,"Будет","НУЖНО ОПУБЛИКОВАТЬ"))</f>
        <v>Будет</v>
      </c>
      <c r="V63" s="41"/>
      <c r="W63" s="54"/>
      <c r="X63" s="55"/>
      <c r="Y63" s="47"/>
      <c r="Z63" s="47"/>
      <c r="AA63" s="47"/>
      <c r="AB63" s="47"/>
      <c r="AC63" s="56">
        <f t="shared" ref="AC63" si="922">Z63-J63</f>
        <v>-20</v>
      </c>
      <c r="AD63" s="56" t="e">
        <f t="shared" ref="AD63" si="923">V63-N63</f>
        <v>#VALUE!</v>
      </c>
      <c r="AE63" s="56">
        <f t="shared" ref="AE63" si="924">AA63-Q63</f>
        <v>-6</v>
      </c>
      <c r="AF63" s="57">
        <f t="shared" ref="AF63" si="925">J63-L63</f>
        <v>20</v>
      </c>
      <c r="AG63" s="57">
        <f t="shared" ref="AG63" si="926">K63-M63</f>
        <v>120</v>
      </c>
      <c r="AH63" s="57">
        <f t="shared" ref="AH63" si="927">$Q63*J63-K63</f>
        <v>0</v>
      </c>
      <c r="AI63" s="57">
        <f t="shared" ref="AI63" si="928">$Q63*L63-M63</f>
        <v>0</v>
      </c>
      <c r="AJ63" s="40">
        <f t="shared" ref="AJ63" si="929">AB63-AA63</f>
        <v>0</v>
      </c>
      <c r="AK63" s="57">
        <f t="shared" si="11"/>
        <v>2</v>
      </c>
      <c r="AL63" s="57">
        <f t="shared" si="12"/>
        <v>4</v>
      </c>
      <c r="AM63" s="58">
        <f t="shared" si="13"/>
        <v>1</v>
      </c>
      <c r="AN63" s="58">
        <f t="shared" si="14"/>
        <v>12</v>
      </c>
      <c r="AO63" s="59">
        <f t="shared" ref="AO63" si="930">SUM(AK63:AN63)-S63</f>
        <v>13</v>
      </c>
      <c r="AP63" s="60">
        <f t="shared" ref="AP63" si="931">Q63/144-P63</f>
        <v>0</v>
      </c>
      <c r="AQ63" s="41" t="str">
        <f t="shared" ref="AQ63" si="932">TEXT(N63,"ДДДД")</f>
        <v>по мере формирования группы</v>
      </c>
    </row>
    <row r="64" spans="1:43" s="8" customFormat="1" ht="57.75" customHeight="1" x14ac:dyDescent="0.25">
      <c r="A64" s="12" t="s">
        <v>12</v>
      </c>
      <c r="B64" s="11" t="s">
        <v>247</v>
      </c>
      <c r="C64" s="12" t="s">
        <v>92</v>
      </c>
      <c r="D64" s="12" t="str">
        <f>VLOOKUP(E64,Список!$A$1:$B$5,2,FALSE)</f>
        <v>Повышение квалификации</v>
      </c>
      <c r="E64" s="12" t="str">
        <f>IF(Q64&lt;36,Список!$A$1,IF(Q64&lt;72,Список!$A$2,IF(Q64&lt;100,Список!$A$3,IF(Q64&lt;250,Список!$A$4,IF(Q64&gt;250,Список!$A$5,"проверь список")))))</f>
        <v>Повышение квалификации до 36 часов</v>
      </c>
      <c r="F64" s="39" t="s">
        <v>78</v>
      </c>
      <c r="G64" s="39" t="s">
        <v>248</v>
      </c>
      <c r="H64" s="39" t="s">
        <v>41</v>
      </c>
      <c r="I64" s="53" t="s">
        <v>252</v>
      </c>
      <c r="J64" s="16">
        <v>20</v>
      </c>
      <c r="K64" s="40">
        <f t="shared" ref="K64" si="933">J64*Q64</f>
        <v>120</v>
      </c>
      <c r="L64" s="40">
        <f t="shared" ref="L64" si="934">Z64</f>
        <v>0</v>
      </c>
      <c r="M64" s="40">
        <f t="shared" ref="M64" si="935">L64*AA64</f>
        <v>0</v>
      </c>
      <c r="N64" s="41" t="s">
        <v>217</v>
      </c>
      <c r="O64" s="42" t="str">
        <f t="shared" ref="O64" si="936">IFERROR(INT((MONTH(N64)+2)/3)&amp;"кв. "&amp;YEAR(N64),"по мере комплектования групп")</f>
        <v>по мере комплектования групп</v>
      </c>
      <c r="P64" s="43">
        <f t="shared" si="2"/>
        <v>4.1666666666666664E-2</v>
      </c>
      <c r="Q64" s="47">
        <v>6</v>
      </c>
      <c r="R64" s="47">
        <v>1</v>
      </c>
      <c r="S64" s="47">
        <v>6</v>
      </c>
      <c r="T64" s="40" t="s">
        <v>110</v>
      </c>
      <c r="U64" s="42" t="str">
        <f t="shared" ref="U64" ca="1" si="937">IF($I$1&gt;N64,"Проверить была ли Публикация",IF(($I$1+5)&lt;N64,"Будет","НУЖНО ОПУБЛИКОВАТЬ"))</f>
        <v>Будет</v>
      </c>
      <c r="V64" s="41"/>
      <c r="W64" s="54"/>
      <c r="X64" s="55"/>
      <c r="Y64" s="47"/>
      <c r="Z64" s="47"/>
      <c r="AA64" s="47"/>
      <c r="AB64" s="47"/>
      <c r="AC64" s="56">
        <f t="shared" ref="AC64" si="938">Z64-J64</f>
        <v>-20</v>
      </c>
      <c r="AD64" s="56" t="e">
        <f t="shared" ref="AD64" si="939">V64-N64</f>
        <v>#VALUE!</v>
      </c>
      <c r="AE64" s="56">
        <f t="shared" ref="AE64" si="940">AA64-Q64</f>
        <v>-6</v>
      </c>
      <c r="AF64" s="57">
        <f t="shared" ref="AF64" si="941">J64-L64</f>
        <v>20</v>
      </c>
      <c r="AG64" s="57">
        <f t="shared" ref="AG64" si="942">K64-M64</f>
        <v>120</v>
      </c>
      <c r="AH64" s="57">
        <f t="shared" ref="AH64" si="943">$Q64*J64-K64</f>
        <v>0</v>
      </c>
      <c r="AI64" s="57">
        <f t="shared" ref="AI64" si="944">$Q64*L64-M64</f>
        <v>0</v>
      </c>
      <c r="AJ64" s="40">
        <f t="shared" ref="AJ64" si="945">AB64-AA64</f>
        <v>0</v>
      </c>
      <c r="AK64" s="57">
        <f t="shared" si="11"/>
        <v>2</v>
      </c>
      <c r="AL64" s="57">
        <f t="shared" si="12"/>
        <v>4</v>
      </c>
      <c r="AM64" s="58">
        <f t="shared" si="13"/>
        <v>1</v>
      </c>
      <c r="AN64" s="58">
        <f t="shared" si="14"/>
        <v>12</v>
      </c>
      <c r="AO64" s="59">
        <f t="shared" ref="AO64" si="946">SUM(AK64:AN64)-S64</f>
        <v>13</v>
      </c>
      <c r="AP64" s="60">
        <f t="shared" ref="AP64" si="947">Q64/144-P64</f>
        <v>0</v>
      </c>
      <c r="AQ64" s="41" t="str">
        <f t="shared" ref="AQ64" si="948">TEXT(N64,"ДДДД")</f>
        <v>по мере формирования группы</v>
      </c>
    </row>
    <row r="65" spans="1:43" s="8" customFormat="1" ht="57.75" customHeight="1" x14ac:dyDescent="0.25">
      <c r="A65" s="12" t="s">
        <v>12</v>
      </c>
      <c r="B65" s="11" t="s">
        <v>249</v>
      </c>
      <c r="C65" s="12" t="s">
        <v>92</v>
      </c>
      <c r="D65" s="12" t="str">
        <f>VLOOKUP(E65,Список!$A$1:$B$5,2,FALSE)</f>
        <v>Повышение квалификации</v>
      </c>
      <c r="E65" s="12" t="str">
        <f>IF(Q65&lt;36,Список!$A$1,IF(Q65&lt;72,Список!$A$2,IF(Q65&lt;100,Список!$A$3,IF(Q65&lt;250,Список!$A$4,IF(Q65&gt;250,Список!$A$5,"проверь список")))))</f>
        <v>Повышение квалификации до 36 часов</v>
      </c>
      <c r="F65" s="39" t="s">
        <v>78</v>
      </c>
      <c r="G65" s="39" t="s">
        <v>250</v>
      </c>
      <c r="H65" s="39" t="s">
        <v>41</v>
      </c>
      <c r="I65" s="53" t="s">
        <v>252</v>
      </c>
      <c r="J65" s="16">
        <v>20</v>
      </c>
      <c r="K65" s="40">
        <f t="shared" ref="K65" si="949">J65*Q65</f>
        <v>120</v>
      </c>
      <c r="L65" s="40">
        <f t="shared" ref="L65" si="950">Z65</f>
        <v>0</v>
      </c>
      <c r="M65" s="40">
        <f t="shared" ref="M65" si="951">L65*AA65</f>
        <v>0</v>
      </c>
      <c r="N65" s="41" t="s">
        <v>217</v>
      </c>
      <c r="O65" s="42" t="str">
        <f t="shared" ref="O65" si="952">IFERROR(INT((MONTH(N65)+2)/3)&amp;"кв. "&amp;YEAR(N65),"по мере комплектования групп")</f>
        <v>по мере комплектования групп</v>
      </c>
      <c r="P65" s="43">
        <f t="shared" si="2"/>
        <v>4.1666666666666664E-2</v>
      </c>
      <c r="Q65" s="47">
        <v>6</v>
      </c>
      <c r="R65" s="47">
        <v>1</v>
      </c>
      <c r="S65" s="47">
        <v>6</v>
      </c>
      <c r="T65" s="40" t="s">
        <v>110</v>
      </c>
      <c r="U65" s="42" t="str">
        <f t="shared" ref="U65" ca="1" si="953">IF($I$1&gt;N65,"Проверить была ли Публикация",IF(($I$1+5)&lt;N65,"Будет","НУЖНО ОПУБЛИКОВАТЬ"))</f>
        <v>Будет</v>
      </c>
      <c r="V65" s="41"/>
      <c r="W65" s="54"/>
      <c r="X65" s="55"/>
      <c r="Y65" s="47"/>
      <c r="Z65" s="47"/>
      <c r="AA65" s="47"/>
      <c r="AB65" s="47"/>
      <c r="AC65" s="56">
        <f t="shared" ref="AC65" si="954">Z65-J65</f>
        <v>-20</v>
      </c>
      <c r="AD65" s="56" t="e">
        <f t="shared" ref="AD65" si="955">V65-N65</f>
        <v>#VALUE!</v>
      </c>
      <c r="AE65" s="56">
        <f t="shared" ref="AE65" si="956">AA65-Q65</f>
        <v>-6</v>
      </c>
      <c r="AF65" s="57">
        <f t="shared" ref="AF65" si="957">J65-L65</f>
        <v>20</v>
      </c>
      <c r="AG65" s="57">
        <f t="shared" ref="AG65" si="958">K65-M65</f>
        <v>120</v>
      </c>
      <c r="AH65" s="57">
        <f t="shared" ref="AH65" si="959">$Q65*J65-K65</f>
        <v>0</v>
      </c>
      <c r="AI65" s="57">
        <f t="shared" ref="AI65" si="960">$Q65*L65-M65</f>
        <v>0</v>
      </c>
      <c r="AJ65" s="40">
        <f t="shared" ref="AJ65" si="961">AB65-AA65</f>
        <v>0</v>
      </c>
      <c r="AK65" s="57">
        <f t="shared" si="11"/>
        <v>2</v>
      </c>
      <c r="AL65" s="57">
        <f t="shared" si="12"/>
        <v>4</v>
      </c>
      <c r="AM65" s="58">
        <f t="shared" si="13"/>
        <v>1</v>
      </c>
      <c r="AN65" s="58">
        <f t="shared" si="14"/>
        <v>12</v>
      </c>
      <c r="AO65" s="59">
        <f t="shared" ref="AO65" si="962">SUM(AK65:AN65)-S65</f>
        <v>13</v>
      </c>
      <c r="AP65" s="60">
        <f t="shared" ref="AP65" si="963">Q65/144-P65</f>
        <v>0</v>
      </c>
      <c r="AQ65" s="41" t="str">
        <f t="shared" ref="AQ65" si="964">TEXT(N65,"ДДДД")</f>
        <v>по мере формирования группы</v>
      </c>
    </row>
    <row r="66" spans="1:43" s="8" customFormat="1" ht="57.75" customHeight="1" x14ac:dyDescent="0.25">
      <c r="A66" s="12" t="s">
        <v>12</v>
      </c>
      <c r="B66" s="11" t="s">
        <v>251</v>
      </c>
      <c r="C66" s="12" t="s">
        <v>92</v>
      </c>
      <c r="D66" s="12" t="str">
        <f>VLOOKUP(E66,Список!$A$1:$B$5,2,FALSE)</f>
        <v>Повышение квалификации</v>
      </c>
      <c r="E66" s="12" t="str">
        <f>IF(Q66&lt;36,Список!$A$1,IF(Q66&lt;72,Список!$A$2,IF(Q66&lt;100,Список!$A$3,IF(Q66&lt;250,Список!$A$4,IF(Q66&gt;250,Список!$A$5,"проверь список")))))</f>
        <v>Повышение квалификации до 36 часов</v>
      </c>
      <c r="F66" s="39" t="s">
        <v>78</v>
      </c>
      <c r="G66" s="39" t="s">
        <v>250</v>
      </c>
      <c r="H66" s="39" t="s">
        <v>41</v>
      </c>
      <c r="I66" s="53" t="s">
        <v>252</v>
      </c>
      <c r="J66" s="16">
        <v>21</v>
      </c>
      <c r="K66" s="40">
        <f t="shared" ref="K66" si="965">J66*Q66</f>
        <v>126</v>
      </c>
      <c r="L66" s="40">
        <f t="shared" ref="L66" si="966">Z66</f>
        <v>0</v>
      </c>
      <c r="M66" s="40">
        <f t="shared" ref="M66" si="967">L66*AA66</f>
        <v>0</v>
      </c>
      <c r="N66" s="41" t="s">
        <v>217</v>
      </c>
      <c r="O66" s="42" t="str">
        <f t="shared" ref="O66" si="968">IFERROR(INT((MONTH(N66)+2)/3)&amp;"кв. "&amp;YEAR(N66),"по мере комплектования групп")</f>
        <v>по мере комплектования групп</v>
      </c>
      <c r="P66" s="43">
        <f t="shared" si="2"/>
        <v>4.1666666666666664E-2</v>
      </c>
      <c r="Q66" s="47">
        <v>6</v>
      </c>
      <c r="R66" s="47">
        <v>1</v>
      </c>
      <c r="S66" s="47">
        <v>6</v>
      </c>
      <c r="T66" s="40" t="s">
        <v>110</v>
      </c>
      <c r="U66" s="42" t="str">
        <f t="shared" ref="U66" ca="1" si="969">IF($I$1&gt;N66,"Проверить была ли Публикация",IF(($I$1+5)&lt;N66,"Будет","НУЖНО ОПУБЛИКОВАТЬ"))</f>
        <v>Будет</v>
      </c>
      <c r="V66" s="41"/>
      <c r="W66" s="54"/>
      <c r="X66" s="55"/>
      <c r="Y66" s="47"/>
      <c r="Z66" s="47"/>
      <c r="AA66" s="47"/>
      <c r="AB66" s="47"/>
      <c r="AC66" s="56">
        <f t="shared" ref="AC66" si="970">Z66-J66</f>
        <v>-21</v>
      </c>
      <c r="AD66" s="56" t="e">
        <f t="shared" ref="AD66" si="971">V66-N66</f>
        <v>#VALUE!</v>
      </c>
      <c r="AE66" s="56">
        <f t="shared" ref="AE66" si="972">AA66-Q66</f>
        <v>-6</v>
      </c>
      <c r="AF66" s="57">
        <f t="shared" ref="AF66" si="973">J66-L66</f>
        <v>21</v>
      </c>
      <c r="AG66" s="57">
        <f t="shared" ref="AG66" si="974">K66-M66</f>
        <v>126</v>
      </c>
      <c r="AH66" s="57">
        <f t="shared" ref="AH66" si="975">$Q66*J66-K66</f>
        <v>0</v>
      </c>
      <c r="AI66" s="57">
        <f t="shared" ref="AI66" si="976">$Q66*L66-M66</f>
        <v>0</v>
      </c>
      <c r="AJ66" s="40">
        <f t="shared" ref="AJ66" si="977">AB66-AA66</f>
        <v>0</v>
      </c>
      <c r="AK66" s="57">
        <f t="shared" si="11"/>
        <v>2</v>
      </c>
      <c r="AL66" s="57">
        <f t="shared" si="12"/>
        <v>4</v>
      </c>
      <c r="AM66" s="58">
        <f t="shared" si="13"/>
        <v>1</v>
      </c>
      <c r="AN66" s="58">
        <f t="shared" si="14"/>
        <v>12</v>
      </c>
      <c r="AO66" s="59">
        <f t="shared" ref="AO66" si="978">SUM(AK66:AN66)-S66</f>
        <v>13</v>
      </c>
      <c r="AP66" s="60">
        <f t="shared" ref="AP66" si="979">Q66/144-P66</f>
        <v>0</v>
      </c>
      <c r="AQ66" s="41" t="str">
        <f t="shared" ref="AQ66" si="980">TEXT(N66,"ДДДД")</f>
        <v>по мере формирования группы</v>
      </c>
    </row>
    <row r="67" spans="1:43" s="8" customFormat="1" ht="57.75" customHeight="1" x14ac:dyDescent="0.25">
      <c r="A67" s="12" t="s">
        <v>12</v>
      </c>
      <c r="B67" s="11" t="s">
        <v>254</v>
      </c>
      <c r="C67" s="12" t="s">
        <v>92</v>
      </c>
      <c r="D67" s="12" t="str">
        <f>VLOOKUP(E67,Список!$A$1:$B$5,2,FALSE)</f>
        <v>Повышение квалификации</v>
      </c>
      <c r="E67" s="12" t="str">
        <f>IF(Q67&lt;36,Список!$A$1,IF(Q67&lt;72,Список!$A$2,IF(Q67&lt;100,Список!$A$3,IF(Q67&lt;250,Список!$A$4,IF(Q67&gt;250,Список!$A$5,"проверь список")))))</f>
        <v>Повышение квалификации до 36 часов</v>
      </c>
      <c r="F67" s="39" t="s">
        <v>4</v>
      </c>
      <c r="G67" s="39" t="s">
        <v>265</v>
      </c>
      <c r="H67" s="39" t="s">
        <v>40</v>
      </c>
      <c r="I67" s="53" t="s">
        <v>252</v>
      </c>
      <c r="J67" s="16">
        <v>30</v>
      </c>
      <c r="K67" s="40">
        <f t="shared" ref="K67" si="981">J67*Q67</f>
        <v>90</v>
      </c>
      <c r="L67" s="40">
        <f t="shared" ref="L67" si="982">Z67</f>
        <v>0</v>
      </c>
      <c r="M67" s="40">
        <f t="shared" ref="M67" si="983">L67*AA67</f>
        <v>0</v>
      </c>
      <c r="N67" s="41">
        <v>44945</v>
      </c>
      <c r="O67" s="42" t="str">
        <f t="shared" ref="O67" si="984">IFERROR(INT((MONTH(N67)+2)/3)&amp;"кв. "&amp;YEAR(N67),"по мере комплектования групп")</f>
        <v>1кв. 2023</v>
      </c>
      <c r="P67" s="43">
        <f t="shared" si="2"/>
        <v>2.0833333333333332E-2</v>
      </c>
      <c r="Q67" s="47">
        <v>3</v>
      </c>
      <c r="R67" s="47">
        <v>1</v>
      </c>
      <c r="S67" s="47">
        <v>3</v>
      </c>
      <c r="T67" s="40" t="s">
        <v>110</v>
      </c>
      <c r="U67" s="42" t="str">
        <f t="shared" ref="U67" ca="1" si="985">IF($I$1&gt;N67,"Проверить была ли Публикация",IF(($I$1+5)&lt;N67,"Будет","НУЖНО ОПУБЛИКОВАТЬ"))</f>
        <v>Проверить была ли Публикация</v>
      </c>
      <c r="V67" s="41"/>
      <c r="W67" s="54"/>
      <c r="X67" s="55"/>
      <c r="Y67" s="47"/>
      <c r="Z67" s="47"/>
      <c r="AA67" s="47"/>
      <c r="AB67" s="47"/>
      <c r="AC67" s="56">
        <f t="shared" ref="AC67" si="986">Z67-J67</f>
        <v>-30</v>
      </c>
      <c r="AD67" s="56">
        <f t="shared" ref="AD67" si="987">V67-N67</f>
        <v>-44945</v>
      </c>
      <c r="AE67" s="56">
        <f t="shared" ref="AE67" si="988">AA67-Q67</f>
        <v>-3</v>
      </c>
      <c r="AF67" s="57">
        <f t="shared" ref="AF67" si="989">J67-L67</f>
        <v>30</v>
      </c>
      <c r="AG67" s="57">
        <f t="shared" ref="AG67" si="990">K67-M67</f>
        <v>90</v>
      </c>
      <c r="AH67" s="57">
        <f t="shared" ref="AH67" si="991">$Q67*J67-K67</f>
        <v>0</v>
      </c>
      <c r="AI67" s="57">
        <f t="shared" ref="AI67" si="992">$Q67*L67-M67</f>
        <v>0</v>
      </c>
      <c r="AJ67" s="40">
        <f t="shared" ref="AJ67" si="993">AB67-AA67</f>
        <v>0</v>
      </c>
      <c r="AK67" s="57">
        <f t="shared" si="11"/>
        <v>1</v>
      </c>
      <c r="AL67" s="57">
        <f t="shared" si="12"/>
        <v>2</v>
      </c>
      <c r="AM67" s="58">
        <f t="shared" si="13"/>
        <v>0</v>
      </c>
      <c r="AN67" s="58">
        <f t="shared" si="14"/>
        <v>12</v>
      </c>
      <c r="AO67" s="59">
        <f t="shared" ref="AO67" si="994">SUM(AK67:AN67)-S67</f>
        <v>12</v>
      </c>
      <c r="AP67" s="60">
        <f t="shared" ref="AP67" si="995">Q67/144-P67</f>
        <v>0</v>
      </c>
      <c r="AQ67" s="41" t="str">
        <f t="shared" ref="AQ67" si="996">TEXT(N67,"ДДДД")</f>
        <v>четверг</v>
      </c>
    </row>
    <row r="68" spans="1:43" ht="47.25" customHeight="1" x14ac:dyDescent="0.3">
      <c r="A68" s="104" t="s">
        <v>133</v>
      </c>
      <c r="B68" s="104"/>
      <c r="C68" s="104"/>
      <c r="D68" s="84"/>
      <c r="E68" s="84"/>
      <c r="F68" s="118" t="s">
        <v>134</v>
      </c>
      <c r="G68" s="118"/>
      <c r="H68" s="81"/>
    </row>
    <row r="69" spans="1:43" x14ac:dyDescent="0.25">
      <c r="B69" s="21"/>
    </row>
    <row r="70" spans="1:43" x14ac:dyDescent="0.25">
      <c r="B70" s="21"/>
    </row>
    <row r="71" spans="1:43" x14ac:dyDescent="0.25">
      <c r="B71" s="21"/>
    </row>
    <row r="72" spans="1:43" x14ac:dyDescent="0.25">
      <c r="B72" s="21"/>
    </row>
    <row r="73" spans="1:43" x14ac:dyDescent="0.25">
      <c r="B73" s="21"/>
    </row>
    <row r="74" spans="1:43" x14ac:dyDescent="0.25">
      <c r="B74" s="21"/>
    </row>
    <row r="75" spans="1:43" x14ac:dyDescent="0.25">
      <c r="B75" s="21"/>
    </row>
    <row r="76" spans="1:43" x14ac:dyDescent="0.25">
      <c r="B76" s="21"/>
    </row>
    <row r="77" spans="1:43" x14ac:dyDescent="0.25">
      <c r="B77" s="21"/>
    </row>
    <row r="78" spans="1:43" x14ac:dyDescent="0.25">
      <c r="B78" s="21"/>
    </row>
    <row r="79" spans="1:43" x14ac:dyDescent="0.25">
      <c r="B79" s="21"/>
    </row>
    <row r="80" spans="1:43" x14ac:dyDescent="0.25">
      <c r="B80" s="21"/>
    </row>
    <row r="81" spans="2:2" x14ac:dyDescent="0.25">
      <c r="B81" s="21"/>
    </row>
    <row r="82" spans="2:2" x14ac:dyDescent="0.25">
      <c r="B82" s="21"/>
    </row>
    <row r="83" spans="2:2" x14ac:dyDescent="0.25">
      <c r="B83" s="21"/>
    </row>
    <row r="84" spans="2:2" x14ac:dyDescent="0.25">
      <c r="B84" s="21"/>
    </row>
    <row r="85" spans="2:2" x14ac:dyDescent="0.25">
      <c r="B85" s="21"/>
    </row>
    <row r="86" spans="2:2" x14ac:dyDescent="0.25">
      <c r="B86" s="21"/>
    </row>
    <row r="87" spans="2:2" x14ac:dyDescent="0.25">
      <c r="B87" s="21"/>
    </row>
    <row r="88" spans="2:2" x14ac:dyDescent="0.25">
      <c r="B88" s="21"/>
    </row>
    <row r="89" spans="2:2" x14ac:dyDescent="0.25">
      <c r="B89" s="21"/>
    </row>
    <row r="90" spans="2:2" x14ac:dyDescent="0.25">
      <c r="B90" s="21"/>
    </row>
    <row r="91" spans="2:2" x14ac:dyDescent="0.25">
      <c r="B91" s="21"/>
    </row>
    <row r="92" spans="2:2" x14ac:dyDescent="0.25">
      <c r="B92" s="21"/>
    </row>
    <row r="93" spans="2:2" x14ac:dyDescent="0.25">
      <c r="B93" s="21"/>
    </row>
    <row r="94" spans="2:2" x14ac:dyDescent="0.25">
      <c r="B94" s="21"/>
    </row>
    <row r="95" spans="2:2" x14ac:dyDescent="0.25">
      <c r="B95" s="21"/>
    </row>
    <row r="96" spans="2:2" x14ac:dyDescent="0.25">
      <c r="B96" s="21"/>
    </row>
    <row r="97" spans="2:2" x14ac:dyDescent="0.25">
      <c r="B97" s="21"/>
    </row>
    <row r="98" spans="2:2" x14ac:dyDescent="0.25">
      <c r="B98" s="21"/>
    </row>
    <row r="99" spans="2:2" x14ac:dyDescent="0.25">
      <c r="B99" s="21"/>
    </row>
    <row r="100" spans="2:2" x14ac:dyDescent="0.25">
      <c r="B100" s="21"/>
    </row>
    <row r="101" spans="2:2" x14ac:dyDescent="0.25">
      <c r="B101" s="21"/>
    </row>
    <row r="102" spans="2:2" x14ac:dyDescent="0.25">
      <c r="B102" s="21"/>
    </row>
    <row r="103" spans="2:2" x14ac:dyDescent="0.25">
      <c r="B103" s="21"/>
    </row>
    <row r="104" spans="2:2" x14ac:dyDescent="0.25">
      <c r="B104" s="21"/>
    </row>
    <row r="105" spans="2:2" x14ac:dyDescent="0.25">
      <c r="B105" s="21"/>
    </row>
    <row r="106" spans="2:2" x14ac:dyDescent="0.25">
      <c r="B106" s="21"/>
    </row>
    <row r="107" spans="2:2" x14ac:dyDescent="0.25">
      <c r="B107" s="21"/>
    </row>
    <row r="108" spans="2:2" x14ac:dyDescent="0.25">
      <c r="B108" s="21"/>
    </row>
    <row r="109" spans="2:2" x14ac:dyDescent="0.25">
      <c r="B109" s="21"/>
    </row>
    <row r="110" spans="2:2" x14ac:dyDescent="0.25">
      <c r="B110" s="21"/>
    </row>
    <row r="111" spans="2:2" x14ac:dyDescent="0.25">
      <c r="B111" s="21"/>
    </row>
    <row r="112" spans="2:2" x14ac:dyDescent="0.25">
      <c r="B112" s="21"/>
    </row>
    <row r="113" spans="2:2" x14ac:dyDescent="0.25">
      <c r="B113" s="21"/>
    </row>
    <row r="114" spans="2:2" x14ac:dyDescent="0.25">
      <c r="B114" s="21"/>
    </row>
    <row r="115" spans="2:2" x14ac:dyDescent="0.25">
      <c r="B115" s="21"/>
    </row>
    <row r="116" spans="2:2" x14ac:dyDescent="0.25">
      <c r="B116" s="21"/>
    </row>
    <row r="117" spans="2:2" x14ac:dyDescent="0.25">
      <c r="B117" s="21"/>
    </row>
    <row r="118" spans="2:2" x14ac:dyDescent="0.25">
      <c r="B118" s="21"/>
    </row>
    <row r="119" spans="2:2" x14ac:dyDescent="0.25">
      <c r="B119" s="21"/>
    </row>
    <row r="120" spans="2:2" x14ac:dyDescent="0.25">
      <c r="B120" s="21"/>
    </row>
    <row r="121" spans="2:2" x14ac:dyDescent="0.25">
      <c r="B121" s="21"/>
    </row>
    <row r="122" spans="2:2" x14ac:dyDescent="0.25">
      <c r="B122" s="21"/>
    </row>
    <row r="123" spans="2:2" x14ac:dyDescent="0.25">
      <c r="B123" s="21"/>
    </row>
    <row r="124" spans="2:2" x14ac:dyDescent="0.25">
      <c r="B124" s="21"/>
    </row>
    <row r="125" spans="2:2" x14ac:dyDescent="0.25">
      <c r="B125" s="21"/>
    </row>
    <row r="126" spans="2:2" x14ac:dyDescent="0.25">
      <c r="B126" s="21"/>
    </row>
    <row r="127" spans="2:2" x14ac:dyDescent="0.25">
      <c r="B127" s="21"/>
    </row>
    <row r="128" spans="2:2" x14ac:dyDescent="0.25">
      <c r="B128" s="21"/>
    </row>
    <row r="129" spans="2:2" x14ac:dyDescent="0.25">
      <c r="B129" s="21"/>
    </row>
    <row r="130" spans="2:2" x14ac:dyDescent="0.25">
      <c r="B130" s="21"/>
    </row>
    <row r="131" spans="2:2" x14ac:dyDescent="0.25">
      <c r="B131" s="21"/>
    </row>
    <row r="132" spans="2:2" x14ac:dyDescent="0.25">
      <c r="B132" s="21"/>
    </row>
    <row r="133" spans="2:2" x14ac:dyDescent="0.25">
      <c r="B133" s="21"/>
    </row>
    <row r="134" spans="2:2" x14ac:dyDescent="0.25">
      <c r="B134" s="21"/>
    </row>
    <row r="135" spans="2:2" x14ac:dyDescent="0.25">
      <c r="B135" s="21"/>
    </row>
    <row r="136" spans="2:2" x14ac:dyDescent="0.25">
      <c r="B136" s="21"/>
    </row>
    <row r="137" spans="2:2" x14ac:dyDescent="0.25">
      <c r="B137" s="21"/>
    </row>
    <row r="138" spans="2:2" x14ac:dyDescent="0.25">
      <c r="B138" s="21"/>
    </row>
    <row r="139" spans="2:2" x14ac:dyDescent="0.25">
      <c r="B139" s="21"/>
    </row>
    <row r="140" spans="2:2" x14ac:dyDescent="0.25">
      <c r="B140" s="21"/>
    </row>
    <row r="141" spans="2:2" x14ac:dyDescent="0.25">
      <c r="B141" s="21"/>
    </row>
    <row r="142" spans="2:2" x14ac:dyDescent="0.25">
      <c r="B142" s="21"/>
    </row>
    <row r="143" spans="2:2" x14ac:dyDescent="0.25">
      <c r="B143" s="21"/>
    </row>
    <row r="144" spans="2:2" x14ac:dyDescent="0.25">
      <c r="B144" s="21"/>
    </row>
    <row r="145" spans="2:2" x14ac:dyDescent="0.25">
      <c r="B145" s="21"/>
    </row>
    <row r="146" spans="2:2" x14ac:dyDescent="0.25">
      <c r="B146" s="21"/>
    </row>
    <row r="147" spans="2:2" x14ac:dyDescent="0.25">
      <c r="B147" s="21"/>
    </row>
    <row r="148" spans="2:2" x14ac:dyDescent="0.25">
      <c r="B148" s="21"/>
    </row>
    <row r="149" spans="2:2" x14ac:dyDescent="0.25">
      <c r="B149" s="21"/>
    </row>
    <row r="150" spans="2:2" x14ac:dyDescent="0.25">
      <c r="B150" s="21"/>
    </row>
    <row r="151" spans="2:2" x14ac:dyDescent="0.25">
      <c r="B151" s="21"/>
    </row>
    <row r="152" spans="2:2" x14ac:dyDescent="0.25">
      <c r="B152" s="21"/>
    </row>
    <row r="153" spans="2:2" x14ac:dyDescent="0.25">
      <c r="B153" s="21"/>
    </row>
    <row r="154" spans="2:2" x14ac:dyDescent="0.25">
      <c r="B154" s="21"/>
    </row>
    <row r="155" spans="2:2" x14ac:dyDescent="0.25">
      <c r="B155" s="21"/>
    </row>
    <row r="156" spans="2:2" x14ac:dyDescent="0.25">
      <c r="B156" s="21"/>
    </row>
    <row r="157" spans="2:2" x14ac:dyDescent="0.25">
      <c r="B157" s="21"/>
    </row>
    <row r="158" spans="2:2" x14ac:dyDescent="0.25">
      <c r="B158" s="21"/>
    </row>
    <row r="159" spans="2:2" x14ac:dyDescent="0.25">
      <c r="B159" s="21"/>
    </row>
    <row r="160" spans="2:2" x14ac:dyDescent="0.25">
      <c r="B160" s="21"/>
    </row>
    <row r="161" spans="2:2" x14ac:dyDescent="0.25">
      <c r="B161" s="21"/>
    </row>
    <row r="162" spans="2:2" x14ac:dyDescent="0.25">
      <c r="B162" s="21"/>
    </row>
    <row r="163" spans="2:2" x14ac:dyDescent="0.25">
      <c r="B163" s="21"/>
    </row>
    <row r="164" spans="2:2" x14ac:dyDescent="0.25">
      <c r="B164" s="21"/>
    </row>
    <row r="165" spans="2:2" x14ac:dyDescent="0.25">
      <c r="B165" s="21"/>
    </row>
    <row r="166" spans="2:2" x14ac:dyDescent="0.25">
      <c r="B166" s="21"/>
    </row>
    <row r="167" spans="2:2" x14ac:dyDescent="0.25">
      <c r="B167" s="21"/>
    </row>
    <row r="168" spans="2:2" x14ac:dyDescent="0.25">
      <c r="B168" s="21"/>
    </row>
    <row r="169" spans="2:2" x14ac:dyDescent="0.25">
      <c r="B169" s="21"/>
    </row>
    <row r="170" spans="2:2" x14ac:dyDescent="0.25">
      <c r="B170" s="21"/>
    </row>
    <row r="171" spans="2:2" x14ac:dyDescent="0.25">
      <c r="B171" s="21"/>
    </row>
    <row r="172" spans="2:2" x14ac:dyDescent="0.25">
      <c r="B172" s="21"/>
    </row>
    <row r="173" spans="2:2" x14ac:dyDescent="0.25">
      <c r="B173" s="21"/>
    </row>
    <row r="174" spans="2:2" x14ac:dyDescent="0.25">
      <c r="B174" s="21"/>
    </row>
    <row r="175" spans="2:2" x14ac:dyDescent="0.25">
      <c r="B175" s="21"/>
    </row>
    <row r="176" spans="2:2" x14ac:dyDescent="0.25">
      <c r="B176" s="21"/>
    </row>
    <row r="177" spans="2:2" x14ac:dyDescent="0.25">
      <c r="B177" s="21"/>
    </row>
    <row r="178" spans="2:2" x14ac:dyDescent="0.25">
      <c r="B178" s="21"/>
    </row>
    <row r="179" spans="2:2" x14ac:dyDescent="0.25">
      <c r="B179" s="21"/>
    </row>
    <row r="180" spans="2:2" x14ac:dyDescent="0.25">
      <c r="B180" s="21"/>
    </row>
    <row r="181" spans="2:2" x14ac:dyDescent="0.25">
      <c r="B181" s="21"/>
    </row>
    <row r="182" spans="2:2" x14ac:dyDescent="0.25">
      <c r="B182" s="21"/>
    </row>
    <row r="183" spans="2:2" x14ac:dyDescent="0.25">
      <c r="B183" s="21"/>
    </row>
    <row r="184" spans="2:2" x14ac:dyDescent="0.25">
      <c r="B184" s="21"/>
    </row>
    <row r="185" spans="2:2" x14ac:dyDescent="0.25">
      <c r="B185" s="21"/>
    </row>
    <row r="186" spans="2:2" x14ac:dyDescent="0.25">
      <c r="B186" s="21"/>
    </row>
    <row r="187" spans="2:2" x14ac:dyDescent="0.25">
      <c r="B187" s="21"/>
    </row>
    <row r="188" spans="2:2" x14ac:dyDescent="0.25">
      <c r="B188" s="21"/>
    </row>
    <row r="189" spans="2:2" x14ac:dyDescent="0.25">
      <c r="B189" s="21"/>
    </row>
    <row r="190" spans="2:2" x14ac:dyDescent="0.25">
      <c r="B190" s="21"/>
    </row>
    <row r="191" spans="2:2" x14ac:dyDescent="0.25">
      <c r="B191" s="21"/>
    </row>
    <row r="192" spans="2:2" x14ac:dyDescent="0.25">
      <c r="B192" s="21"/>
    </row>
    <row r="193" spans="2:2" x14ac:dyDescent="0.25">
      <c r="B193" s="21"/>
    </row>
    <row r="194" spans="2:2" x14ac:dyDescent="0.25">
      <c r="B194" s="21"/>
    </row>
    <row r="195" spans="2:2" x14ac:dyDescent="0.25">
      <c r="B195" s="21"/>
    </row>
    <row r="196" spans="2:2" x14ac:dyDescent="0.25">
      <c r="B196" s="21"/>
    </row>
    <row r="197" spans="2:2" x14ac:dyDescent="0.25">
      <c r="B197" s="21"/>
    </row>
    <row r="198" spans="2:2" x14ac:dyDescent="0.25">
      <c r="B198" s="21"/>
    </row>
    <row r="199" spans="2:2" x14ac:dyDescent="0.25">
      <c r="B199" s="21"/>
    </row>
    <row r="200" spans="2:2" x14ac:dyDescent="0.25">
      <c r="B200" s="21"/>
    </row>
    <row r="201" spans="2:2" x14ac:dyDescent="0.25">
      <c r="B201" s="21"/>
    </row>
    <row r="202" spans="2:2" x14ac:dyDescent="0.25">
      <c r="B202" s="21"/>
    </row>
    <row r="203" spans="2:2" x14ac:dyDescent="0.25">
      <c r="B203" s="21"/>
    </row>
    <row r="204" spans="2:2" x14ac:dyDescent="0.25">
      <c r="B204" s="21"/>
    </row>
    <row r="205" spans="2:2" x14ac:dyDescent="0.25">
      <c r="B205" s="21"/>
    </row>
    <row r="206" spans="2:2" x14ac:dyDescent="0.25">
      <c r="B206" s="21"/>
    </row>
    <row r="207" spans="2:2" x14ac:dyDescent="0.25">
      <c r="B207" s="21"/>
    </row>
    <row r="208" spans="2:2" x14ac:dyDescent="0.25">
      <c r="B208" s="21"/>
    </row>
    <row r="209" spans="2:2" x14ac:dyDescent="0.25">
      <c r="B209" s="21"/>
    </row>
    <row r="210" spans="2:2" x14ac:dyDescent="0.25">
      <c r="B210" s="21"/>
    </row>
    <row r="211" spans="2:2" x14ac:dyDescent="0.25">
      <c r="B211" s="21"/>
    </row>
    <row r="212" spans="2:2" x14ac:dyDescent="0.25">
      <c r="B212" s="21"/>
    </row>
    <row r="213" spans="2:2" x14ac:dyDescent="0.25">
      <c r="B213" s="21"/>
    </row>
    <row r="214" spans="2:2" x14ac:dyDescent="0.25">
      <c r="B214" s="21"/>
    </row>
    <row r="215" spans="2:2" x14ac:dyDescent="0.25">
      <c r="B215" s="21"/>
    </row>
    <row r="216" spans="2:2" x14ac:dyDescent="0.25">
      <c r="B216" s="21"/>
    </row>
    <row r="217" spans="2:2" x14ac:dyDescent="0.25">
      <c r="B217" s="21"/>
    </row>
    <row r="218" spans="2:2" x14ac:dyDescent="0.25">
      <c r="B218" s="21"/>
    </row>
    <row r="219" spans="2:2" x14ac:dyDescent="0.25">
      <c r="B219" s="21"/>
    </row>
    <row r="220" spans="2:2" x14ac:dyDescent="0.25">
      <c r="B220" s="21"/>
    </row>
    <row r="221" spans="2:2" x14ac:dyDescent="0.25">
      <c r="B221" s="21"/>
    </row>
    <row r="222" spans="2:2" x14ac:dyDescent="0.25">
      <c r="B222" s="21"/>
    </row>
    <row r="223" spans="2:2" x14ac:dyDescent="0.25">
      <c r="B223" s="21"/>
    </row>
    <row r="224" spans="2:2" x14ac:dyDescent="0.25">
      <c r="B224" s="21"/>
    </row>
    <row r="225" spans="2:2" x14ac:dyDescent="0.25">
      <c r="B225" s="21"/>
    </row>
    <row r="226" spans="2:2" x14ac:dyDescent="0.25">
      <c r="B226" s="21"/>
    </row>
    <row r="227" spans="2:2" x14ac:dyDescent="0.25">
      <c r="B227" s="21"/>
    </row>
    <row r="228" spans="2:2" x14ac:dyDescent="0.25">
      <c r="B228" s="21"/>
    </row>
    <row r="229" spans="2:2" x14ac:dyDescent="0.25">
      <c r="B229" s="21"/>
    </row>
    <row r="230" spans="2:2" x14ac:dyDescent="0.25">
      <c r="B230" s="21"/>
    </row>
    <row r="231" spans="2:2" x14ac:dyDescent="0.25">
      <c r="B231" s="21"/>
    </row>
    <row r="232" spans="2:2" x14ac:dyDescent="0.25">
      <c r="B232" s="21"/>
    </row>
    <row r="233" spans="2:2" x14ac:dyDescent="0.25">
      <c r="B233" s="21"/>
    </row>
    <row r="234" spans="2:2" x14ac:dyDescent="0.25">
      <c r="B234" s="21"/>
    </row>
    <row r="235" spans="2:2" x14ac:dyDescent="0.25">
      <c r="B235" s="21"/>
    </row>
    <row r="236" spans="2:2" x14ac:dyDescent="0.25">
      <c r="B236" s="21"/>
    </row>
    <row r="237" spans="2:2" x14ac:dyDescent="0.25">
      <c r="B237" s="21"/>
    </row>
    <row r="238" spans="2:2" x14ac:dyDescent="0.25">
      <c r="B238" s="21"/>
    </row>
    <row r="239" spans="2:2" x14ac:dyDescent="0.25">
      <c r="B239" s="21"/>
    </row>
    <row r="240" spans="2:2" x14ac:dyDescent="0.25">
      <c r="B240" s="21"/>
    </row>
    <row r="241" spans="2:2" x14ac:dyDescent="0.25">
      <c r="B241" s="21"/>
    </row>
    <row r="242" spans="2:2" x14ac:dyDescent="0.25">
      <c r="B242" s="21"/>
    </row>
    <row r="243" spans="2:2" x14ac:dyDescent="0.25">
      <c r="B243" s="21"/>
    </row>
    <row r="244" spans="2:2" x14ac:dyDescent="0.25">
      <c r="B244" s="21"/>
    </row>
    <row r="245" spans="2:2" x14ac:dyDescent="0.25">
      <c r="B245" s="21"/>
    </row>
    <row r="246" spans="2:2" x14ac:dyDescent="0.25">
      <c r="B246" s="21"/>
    </row>
    <row r="247" spans="2:2" x14ac:dyDescent="0.25">
      <c r="B247" s="21"/>
    </row>
    <row r="248" spans="2:2" x14ac:dyDescent="0.25">
      <c r="B248" s="21"/>
    </row>
    <row r="249" spans="2:2" x14ac:dyDescent="0.25">
      <c r="B249" s="21"/>
    </row>
    <row r="250" spans="2:2" x14ac:dyDescent="0.25">
      <c r="B250" s="21"/>
    </row>
    <row r="251" spans="2:2" x14ac:dyDescent="0.25">
      <c r="B251" s="21"/>
    </row>
    <row r="252" spans="2:2" x14ac:dyDescent="0.25">
      <c r="B252" s="21"/>
    </row>
    <row r="253" spans="2:2" x14ac:dyDescent="0.25">
      <c r="B253" s="21"/>
    </row>
    <row r="254" spans="2:2" x14ac:dyDescent="0.25">
      <c r="B254" s="21"/>
    </row>
    <row r="255" spans="2:2" x14ac:dyDescent="0.25">
      <c r="B255" s="21"/>
    </row>
    <row r="256" spans="2:2" x14ac:dyDescent="0.25">
      <c r="B256" s="21"/>
    </row>
    <row r="257" spans="2:2" x14ac:dyDescent="0.25">
      <c r="B257" s="21"/>
    </row>
    <row r="258" spans="2:2" x14ac:dyDescent="0.25">
      <c r="B258" s="21"/>
    </row>
    <row r="259" spans="2:2" x14ac:dyDescent="0.25">
      <c r="B259" s="21"/>
    </row>
    <row r="260" spans="2:2" x14ac:dyDescent="0.25">
      <c r="B260" s="21"/>
    </row>
    <row r="261" spans="2:2" x14ac:dyDescent="0.25">
      <c r="B261" s="21"/>
    </row>
    <row r="262" spans="2:2" x14ac:dyDescent="0.25">
      <c r="B262" s="21"/>
    </row>
    <row r="263" spans="2:2" x14ac:dyDescent="0.25">
      <c r="B263" s="21"/>
    </row>
    <row r="264" spans="2:2" x14ac:dyDescent="0.25">
      <c r="B264" s="21"/>
    </row>
    <row r="265" spans="2:2" x14ac:dyDescent="0.25">
      <c r="B265" s="21"/>
    </row>
    <row r="266" spans="2:2" x14ac:dyDescent="0.25">
      <c r="B266" s="21"/>
    </row>
    <row r="267" spans="2:2" x14ac:dyDescent="0.25">
      <c r="B267" s="21"/>
    </row>
    <row r="268" spans="2:2" x14ac:dyDescent="0.25">
      <c r="B268" s="21"/>
    </row>
    <row r="269" spans="2:2" x14ac:dyDescent="0.25">
      <c r="B269" s="21"/>
    </row>
    <row r="270" spans="2:2" x14ac:dyDescent="0.25">
      <c r="B270" s="21"/>
    </row>
    <row r="271" spans="2:2" x14ac:dyDescent="0.25">
      <c r="B271" s="21"/>
    </row>
    <row r="272" spans="2:2" x14ac:dyDescent="0.25">
      <c r="B272" s="21"/>
    </row>
    <row r="273" spans="2:2" x14ac:dyDescent="0.25">
      <c r="B273" s="21"/>
    </row>
    <row r="274" spans="2:2" x14ac:dyDescent="0.25">
      <c r="B274" s="21"/>
    </row>
    <row r="275" spans="2:2" x14ac:dyDescent="0.25">
      <c r="B275" s="21"/>
    </row>
    <row r="276" spans="2:2" x14ac:dyDescent="0.25">
      <c r="B276" s="21"/>
    </row>
    <row r="277" spans="2:2" x14ac:dyDescent="0.25">
      <c r="B277" s="21"/>
    </row>
    <row r="278" spans="2:2" x14ac:dyDescent="0.25">
      <c r="B278" s="21"/>
    </row>
    <row r="279" spans="2:2" x14ac:dyDescent="0.25">
      <c r="B279" s="21"/>
    </row>
    <row r="280" spans="2:2" x14ac:dyDescent="0.25">
      <c r="B280" s="21"/>
    </row>
    <row r="281" spans="2:2" x14ac:dyDescent="0.25">
      <c r="B281" s="21"/>
    </row>
    <row r="282" spans="2:2" x14ac:dyDescent="0.25">
      <c r="B282" s="21"/>
    </row>
    <row r="283" spans="2:2" x14ac:dyDescent="0.25">
      <c r="B283" s="21"/>
    </row>
    <row r="284" spans="2:2" x14ac:dyDescent="0.25">
      <c r="B284" s="21"/>
    </row>
    <row r="285" spans="2:2" x14ac:dyDescent="0.25">
      <c r="B285" s="21"/>
    </row>
    <row r="286" spans="2:2" x14ac:dyDescent="0.25">
      <c r="B286" s="21"/>
    </row>
    <row r="287" spans="2:2" x14ac:dyDescent="0.25">
      <c r="B287" s="21"/>
    </row>
    <row r="288" spans="2:2" x14ac:dyDescent="0.25">
      <c r="B288" s="21"/>
    </row>
    <row r="289" spans="2:2" x14ac:dyDescent="0.25">
      <c r="B289" s="21"/>
    </row>
    <row r="290" spans="2:2" x14ac:dyDescent="0.25">
      <c r="B290" s="21"/>
    </row>
    <row r="291" spans="2:2" x14ac:dyDescent="0.25">
      <c r="B291" s="21"/>
    </row>
    <row r="292" spans="2:2" x14ac:dyDescent="0.25">
      <c r="B292" s="21"/>
    </row>
    <row r="293" spans="2:2" x14ac:dyDescent="0.25">
      <c r="B293" s="21"/>
    </row>
    <row r="294" spans="2:2" x14ac:dyDescent="0.25">
      <c r="B294" s="21"/>
    </row>
    <row r="295" spans="2:2" x14ac:dyDescent="0.25">
      <c r="B295" s="21"/>
    </row>
    <row r="296" spans="2:2" x14ac:dyDescent="0.25">
      <c r="B296" s="21"/>
    </row>
    <row r="297" spans="2:2" x14ac:dyDescent="0.25">
      <c r="B297" s="21"/>
    </row>
    <row r="298" spans="2:2" x14ac:dyDescent="0.25">
      <c r="B298" s="21"/>
    </row>
    <row r="299" spans="2:2" x14ac:dyDescent="0.25">
      <c r="B299" s="21"/>
    </row>
    <row r="300" spans="2:2" x14ac:dyDescent="0.25">
      <c r="B300" s="21"/>
    </row>
    <row r="301" spans="2:2" x14ac:dyDescent="0.25">
      <c r="B301" s="21"/>
    </row>
    <row r="302" spans="2:2" x14ac:dyDescent="0.25">
      <c r="B302" s="21"/>
    </row>
    <row r="303" spans="2:2" x14ac:dyDescent="0.25">
      <c r="B303" s="21"/>
    </row>
    <row r="304" spans="2:2" x14ac:dyDescent="0.25">
      <c r="B304" s="21"/>
    </row>
    <row r="305" spans="2:2" x14ac:dyDescent="0.25">
      <c r="B305" s="21"/>
    </row>
    <row r="306" spans="2:2" x14ac:dyDescent="0.25">
      <c r="B306" s="21"/>
    </row>
    <row r="307" spans="2:2" x14ac:dyDescent="0.25">
      <c r="B307" s="21"/>
    </row>
    <row r="308" spans="2:2" x14ac:dyDescent="0.25">
      <c r="B308" s="21"/>
    </row>
    <row r="309" spans="2:2" x14ac:dyDescent="0.25">
      <c r="B309" s="21"/>
    </row>
    <row r="310" spans="2:2" x14ac:dyDescent="0.25">
      <c r="B310" s="21"/>
    </row>
    <row r="311" spans="2:2" x14ac:dyDescent="0.25">
      <c r="B311" s="21"/>
    </row>
    <row r="312" spans="2:2" x14ac:dyDescent="0.25">
      <c r="B312" s="21"/>
    </row>
    <row r="313" spans="2:2" x14ac:dyDescent="0.25">
      <c r="B313" s="21"/>
    </row>
    <row r="314" spans="2:2" x14ac:dyDescent="0.25">
      <c r="B314" s="21"/>
    </row>
    <row r="315" spans="2:2" x14ac:dyDescent="0.25">
      <c r="B315" s="21"/>
    </row>
    <row r="316" spans="2:2" x14ac:dyDescent="0.25">
      <c r="B316" s="21"/>
    </row>
    <row r="317" spans="2:2" x14ac:dyDescent="0.25">
      <c r="B317" s="21"/>
    </row>
    <row r="318" spans="2:2" x14ac:dyDescent="0.25">
      <c r="B318" s="21"/>
    </row>
    <row r="319" spans="2:2" x14ac:dyDescent="0.25">
      <c r="B319" s="21"/>
    </row>
    <row r="320" spans="2:2" x14ac:dyDescent="0.25">
      <c r="B320" s="21"/>
    </row>
    <row r="321" spans="2:2" x14ac:dyDescent="0.25">
      <c r="B321" s="21"/>
    </row>
    <row r="322" spans="2:2" x14ac:dyDescent="0.25">
      <c r="B322" s="21"/>
    </row>
    <row r="323" spans="2:2" x14ac:dyDescent="0.25">
      <c r="B323" s="21"/>
    </row>
    <row r="324" spans="2:2" x14ac:dyDescent="0.25">
      <c r="B324" s="21"/>
    </row>
    <row r="325" spans="2:2" x14ac:dyDescent="0.25">
      <c r="B325" s="21"/>
    </row>
    <row r="326" spans="2:2" x14ac:dyDescent="0.25">
      <c r="B326" s="21"/>
    </row>
    <row r="327" spans="2:2" x14ac:dyDescent="0.25">
      <c r="B327" s="21"/>
    </row>
    <row r="328" spans="2:2" x14ac:dyDescent="0.25">
      <c r="B328" s="21"/>
    </row>
    <row r="329" spans="2:2" x14ac:dyDescent="0.25">
      <c r="B329" s="21"/>
    </row>
    <row r="330" spans="2:2" x14ac:dyDescent="0.25">
      <c r="B330" s="21"/>
    </row>
    <row r="331" spans="2:2" x14ac:dyDescent="0.25">
      <c r="B331" s="21"/>
    </row>
    <row r="332" spans="2:2" x14ac:dyDescent="0.25">
      <c r="B332" s="21"/>
    </row>
    <row r="333" spans="2:2" x14ac:dyDescent="0.25">
      <c r="B333" s="21"/>
    </row>
    <row r="334" spans="2:2" x14ac:dyDescent="0.25">
      <c r="B334" s="21"/>
    </row>
    <row r="335" spans="2:2" x14ac:dyDescent="0.25">
      <c r="B335" s="21"/>
    </row>
    <row r="336" spans="2:2" x14ac:dyDescent="0.25">
      <c r="B336" s="21"/>
    </row>
    <row r="337" spans="2:2" x14ac:dyDescent="0.25">
      <c r="B337" s="21"/>
    </row>
    <row r="338" spans="2:2" x14ac:dyDescent="0.25">
      <c r="B338" s="21"/>
    </row>
    <row r="339" spans="2:2" x14ac:dyDescent="0.25">
      <c r="B339" s="21"/>
    </row>
    <row r="340" spans="2:2" x14ac:dyDescent="0.25">
      <c r="B340" s="21"/>
    </row>
    <row r="341" spans="2:2" x14ac:dyDescent="0.25">
      <c r="B341" s="21"/>
    </row>
    <row r="342" spans="2:2" x14ac:dyDescent="0.25">
      <c r="B342" s="21"/>
    </row>
    <row r="343" spans="2:2" x14ac:dyDescent="0.25">
      <c r="B343" s="21"/>
    </row>
    <row r="344" spans="2:2" x14ac:dyDescent="0.25">
      <c r="B344" s="21"/>
    </row>
    <row r="345" spans="2:2" x14ac:dyDescent="0.25">
      <c r="B345" s="21"/>
    </row>
    <row r="346" spans="2:2" x14ac:dyDescent="0.25">
      <c r="B346" s="21"/>
    </row>
    <row r="347" spans="2:2" x14ac:dyDescent="0.25">
      <c r="B347" s="21"/>
    </row>
    <row r="348" spans="2:2" x14ac:dyDescent="0.25">
      <c r="B348" s="21"/>
    </row>
    <row r="349" spans="2:2" x14ac:dyDescent="0.25">
      <c r="B349" s="21"/>
    </row>
    <row r="350" spans="2:2" x14ac:dyDescent="0.25">
      <c r="B350" s="21"/>
    </row>
    <row r="351" spans="2:2" x14ac:dyDescent="0.25">
      <c r="B351" s="21"/>
    </row>
    <row r="352" spans="2:2" x14ac:dyDescent="0.25">
      <c r="B352" s="21"/>
    </row>
    <row r="353" spans="2:2" x14ac:dyDescent="0.25">
      <c r="B353" s="21"/>
    </row>
    <row r="354" spans="2:2" x14ac:dyDescent="0.25">
      <c r="B354" s="21"/>
    </row>
    <row r="355" spans="2:2" x14ac:dyDescent="0.25">
      <c r="B355" s="21"/>
    </row>
    <row r="356" spans="2:2" x14ac:dyDescent="0.25">
      <c r="B356" s="21"/>
    </row>
    <row r="357" spans="2:2" x14ac:dyDescent="0.25">
      <c r="B357" s="21"/>
    </row>
    <row r="358" spans="2:2" x14ac:dyDescent="0.25">
      <c r="B358" s="21"/>
    </row>
    <row r="359" spans="2:2" x14ac:dyDescent="0.25">
      <c r="B359" s="21"/>
    </row>
    <row r="360" spans="2:2" x14ac:dyDescent="0.25">
      <c r="B360" s="21"/>
    </row>
    <row r="361" spans="2:2" x14ac:dyDescent="0.25">
      <c r="B361" s="21"/>
    </row>
    <row r="362" spans="2:2" x14ac:dyDescent="0.25">
      <c r="B362" s="21"/>
    </row>
    <row r="363" spans="2:2" x14ac:dyDescent="0.25">
      <c r="B363" s="21"/>
    </row>
    <row r="364" spans="2:2" x14ac:dyDescent="0.25">
      <c r="B364" s="21"/>
    </row>
    <row r="365" spans="2:2" x14ac:dyDescent="0.25">
      <c r="B365" s="21"/>
    </row>
    <row r="366" spans="2:2" x14ac:dyDescent="0.25">
      <c r="B366" s="21"/>
    </row>
    <row r="367" spans="2:2" x14ac:dyDescent="0.25">
      <c r="B367" s="21"/>
    </row>
    <row r="368" spans="2:2" x14ac:dyDescent="0.25">
      <c r="B368" s="21"/>
    </row>
    <row r="369" spans="2:2" x14ac:dyDescent="0.25">
      <c r="B369" s="21"/>
    </row>
    <row r="370" spans="2:2" x14ac:dyDescent="0.25">
      <c r="B370" s="21"/>
    </row>
    <row r="371" spans="2:2" x14ac:dyDescent="0.25">
      <c r="B371" s="21"/>
    </row>
    <row r="372" spans="2:2" x14ac:dyDescent="0.25">
      <c r="B372" s="21"/>
    </row>
    <row r="373" spans="2:2" x14ac:dyDescent="0.25">
      <c r="B373" s="21"/>
    </row>
    <row r="374" spans="2:2" x14ac:dyDescent="0.25">
      <c r="B374" s="21"/>
    </row>
    <row r="375" spans="2:2" x14ac:dyDescent="0.25">
      <c r="B375" s="21"/>
    </row>
    <row r="376" spans="2:2" x14ac:dyDescent="0.25">
      <c r="B376" s="21"/>
    </row>
    <row r="377" spans="2:2" x14ac:dyDescent="0.25">
      <c r="B377" s="21"/>
    </row>
    <row r="378" spans="2:2" x14ac:dyDescent="0.25">
      <c r="B378" s="21"/>
    </row>
    <row r="379" spans="2:2" x14ac:dyDescent="0.25">
      <c r="B379" s="21"/>
    </row>
    <row r="380" spans="2:2" x14ac:dyDescent="0.25">
      <c r="B380" s="21"/>
    </row>
    <row r="381" spans="2:2" x14ac:dyDescent="0.25">
      <c r="B381" s="21"/>
    </row>
    <row r="382" spans="2:2" x14ac:dyDescent="0.25">
      <c r="B382" s="21"/>
    </row>
    <row r="383" spans="2:2" x14ac:dyDescent="0.25">
      <c r="B383" s="21"/>
    </row>
    <row r="384" spans="2:2" x14ac:dyDescent="0.25">
      <c r="B384" s="21"/>
    </row>
    <row r="385" spans="2:2" x14ac:dyDescent="0.25">
      <c r="B385" s="21"/>
    </row>
    <row r="386" spans="2:2" x14ac:dyDescent="0.25">
      <c r="B386" s="21"/>
    </row>
    <row r="387" spans="2:2" x14ac:dyDescent="0.25">
      <c r="B387" s="21"/>
    </row>
    <row r="388" spans="2:2" x14ac:dyDescent="0.25">
      <c r="B388" s="21"/>
    </row>
    <row r="389" spans="2:2" x14ac:dyDescent="0.25">
      <c r="B389" s="21"/>
    </row>
    <row r="390" spans="2:2" x14ac:dyDescent="0.25">
      <c r="B390" s="21"/>
    </row>
    <row r="391" spans="2:2" x14ac:dyDescent="0.25">
      <c r="B391" s="21"/>
    </row>
    <row r="392" spans="2:2" x14ac:dyDescent="0.25">
      <c r="B392" s="21"/>
    </row>
    <row r="393" spans="2:2" x14ac:dyDescent="0.25">
      <c r="B393" s="21"/>
    </row>
    <row r="394" spans="2:2" x14ac:dyDescent="0.25">
      <c r="B394" s="21"/>
    </row>
    <row r="395" spans="2:2" x14ac:dyDescent="0.25">
      <c r="B395" s="21"/>
    </row>
    <row r="396" spans="2:2" x14ac:dyDescent="0.25">
      <c r="B396" s="21"/>
    </row>
    <row r="397" spans="2:2" x14ac:dyDescent="0.25">
      <c r="B397" s="21"/>
    </row>
    <row r="398" spans="2:2" x14ac:dyDescent="0.25">
      <c r="B398" s="21"/>
    </row>
    <row r="399" spans="2:2" x14ac:dyDescent="0.25">
      <c r="B399" s="21"/>
    </row>
    <row r="400" spans="2:2" x14ac:dyDescent="0.25">
      <c r="B400" s="21"/>
    </row>
    <row r="401" spans="2:2" x14ac:dyDescent="0.25">
      <c r="B401" s="21"/>
    </row>
    <row r="402" spans="2:2" x14ac:dyDescent="0.25">
      <c r="B402" s="21"/>
    </row>
    <row r="403" spans="2:2" x14ac:dyDescent="0.25">
      <c r="B403" s="21"/>
    </row>
    <row r="404" spans="2:2" x14ac:dyDescent="0.25">
      <c r="B404" s="21"/>
    </row>
    <row r="405" spans="2:2" x14ac:dyDescent="0.25">
      <c r="B405" s="21"/>
    </row>
    <row r="406" spans="2:2" x14ac:dyDescent="0.25">
      <c r="B406" s="21"/>
    </row>
    <row r="407" spans="2:2" x14ac:dyDescent="0.25">
      <c r="B407" s="21"/>
    </row>
    <row r="408" spans="2:2" x14ac:dyDescent="0.25">
      <c r="B408" s="21"/>
    </row>
    <row r="409" spans="2:2" x14ac:dyDescent="0.25">
      <c r="B409" s="21"/>
    </row>
    <row r="410" spans="2:2" x14ac:dyDescent="0.25">
      <c r="B410" s="21"/>
    </row>
    <row r="411" spans="2:2" x14ac:dyDescent="0.25">
      <c r="B411" s="21"/>
    </row>
    <row r="412" spans="2:2" x14ac:dyDescent="0.25">
      <c r="B412" s="21"/>
    </row>
    <row r="413" spans="2:2" x14ac:dyDescent="0.25">
      <c r="B413" s="21"/>
    </row>
    <row r="414" spans="2:2" x14ac:dyDescent="0.25">
      <c r="B414" s="21"/>
    </row>
    <row r="415" spans="2:2" x14ac:dyDescent="0.25">
      <c r="B415" s="21"/>
    </row>
    <row r="416" spans="2:2" x14ac:dyDescent="0.25">
      <c r="B416" s="21"/>
    </row>
    <row r="417" spans="2:2" x14ac:dyDescent="0.25">
      <c r="B417" s="21"/>
    </row>
    <row r="418" spans="2:2" x14ac:dyDescent="0.25">
      <c r="B418" s="21"/>
    </row>
    <row r="419" spans="2:2" x14ac:dyDescent="0.25">
      <c r="B419" s="21"/>
    </row>
    <row r="420" spans="2:2" x14ac:dyDescent="0.25">
      <c r="B420" s="21"/>
    </row>
    <row r="421" spans="2:2" x14ac:dyDescent="0.25">
      <c r="B421" s="21"/>
    </row>
    <row r="422" spans="2:2" x14ac:dyDescent="0.25">
      <c r="B422" s="21"/>
    </row>
    <row r="423" spans="2:2" x14ac:dyDescent="0.25">
      <c r="B423" s="21"/>
    </row>
    <row r="424" spans="2:2" x14ac:dyDescent="0.25">
      <c r="B424" s="21"/>
    </row>
    <row r="425" spans="2:2" x14ac:dyDescent="0.25">
      <c r="B425" s="21"/>
    </row>
    <row r="426" spans="2:2" x14ac:dyDescent="0.25">
      <c r="B426" s="21"/>
    </row>
    <row r="427" spans="2:2" x14ac:dyDescent="0.25">
      <c r="B427" s="21"/>
    </row>
    <row r="428" spans="2:2" x14ac:dyDescent="0.25">
      <c r="B428" s="21"/>
    </row>
    <row r="429" spans="2:2" x14ac:dyDescent="0.25">
      <c r="B429" s="21"/>
    </row>
    <row r="430" spans="2:2" x14ac:dyDescent="0.25">
      <c r="B430" s="21"/>
    </row>
    <row r="431" spans="2:2" x14ac:dyDescent="0.25">
      <c r="B431" s="21"/>
    </row>
    <row r="432" spans="2:2" x14ac:dyDescent="0.25">
      <c r="B432" s="21"/>
    </row>
    <row r="433" spans="2:2" x14ac:dyDescent="0.25">
      <c r="B433" s="21"/>
    </row>
    <row r="434" spans="2:2" x14ac:dyDescent="0.25">
      <c r="B434" s="21"/>
    </row>
    <row r="435" spans="2:2" x14ac:dyDescent="0.25">
      <c r="B435" s="21"/>
    </row>
    <row r="436" spans="2:2" x14ac:dyDescent="0.25">
      <c r="B436" s="21"/>
    </row>
    <row r="437" spans="2:2" x14ac:dyDescent="0.25">
      <c r="B437" s="21"/>
    </row>
    <row r="438" spans="2:2" x14ac:dyDescent="0.25">
      <c r="B438" s="21"/>
    </row>
    <row r="439" spans="2:2" x14ac:dyDescent="0.25">
      <c r="B439" s="21"/>
    </row>
    <row r="440" spans="2:2" x14ac:dyDescent="0.25">
      <c r="B440" s="21"/>
    </row>
    <row r="441" spans="2:2" x14ac:dyDescent="0.25">
      <c r="B441" s="21"/>
    </row>
    <row r="442" spans="2:2" x14ac:dyDescent="0.25">
      <c r="B442" s="21"/>
    </row>
    <row r="443" spans="2:2" x14ac:dyDescent="0.25">
      <c r="B443" s="21"/>
    </row>
    <row r="444" spans="2:2" x14ac:dyDescent="0.25">
      <c r="B444" s="21"/>
    </row>
    <row r="445" spans="2:2" x14ac:dyDescent="0.25">
      <c r="B445" s="21"/>
    </row>
    <row r="446" spans="2:2" x14ac:dyDescent="0.25">
      <c r="B446" s="21"/>
    </row>
    <row r="447" spans="2:2" x14ac:dyDescent="0.25">
      <c r="B447" s="21"/>
    </row>
    <row r="448" spans="2:2" x14ac:dyDescent="0.25">
      <c r="B448" s="21"/>
    </row>
    <row r="449" spans="2:2" x14ac:dyDescent="0.25">
      <c r="B449" s="21"/>
    </row>
    <row r="450" spans="2:2" x14ac:dyDescent="0.25">
      <c r="B450" s="21"/>
    </row>
    <row r="451" spans="2:2" x14ac:dyDescent="0.25">
      <c r="B451" s="21"/>
    </row>
    <row r="452" spans="2:2" x14ac:dyDescent="0.25">
      <c r="B452" s="21"/>
    </row>
    <row r="453" spans="2:2" x14ac:dyDescent="0.25">
      <c r="B453" s="21"/>
    </row>
    <row r="454" spans="2:2" x14ac:dyDescent="0.25">
      <c r="B454" s="21"/>
    </row>
    <row r="455" spans="2:2" x14ac:dyDescent="0.25">
      <c r="B455" s="21"/>
    </row>
    <row r="456" spans="2:2" x14ac:dyDescent="0.25">
      <c r="B456" s="21"/>
    </row>
    <row r="457" spans="2:2" x14ac:dyDescent="0.25">
      <c r="B457" s="21"/>
    </row>
    <row r="458" spans="2:2" x14ac:dyDescent="0.25">
      <c r="B458" s="21"/>
    </row>
    <row r="459" spans="2:2" x14ac:dyDescent="0.25">
      <c r="B459" s="21"/>
    </row>
    <row r="460" spans="2:2" x14ac:dyDescent="0.25">
      <c r="B460" s="21"/>
    </row>
    <row r="461" spans="2:2" x14ac:dyDescent="0.25">
      <c r="B461" s="21"/>
    </row>
    <row r="462" spans="2:2" x14ac:dyDescent="0.25">
      <c r="B462" s="21"/>
    </row>
    <row r="463" spans="2:2" x14ac:dyDescent="0.25">
      <c r="B463" s="21"/>
    </row>
    <row r="464" spans="2:2" x14ac:dyDescent="0.25">
      <c r="B464" s="21"/>
    </row>
    <row r="465" spans="2:2" x14ac:dyDescent="0.25">
      <c r="B465" s="21"/>
    </row>
    <row r="466" spans="2:2" x14ac:dyDescent="0.25">
      <c r="B466" s="21"/>
    </row>
    <row r="467" spans="2:2" x14ac:dyDescent="0.25">
      <c r="B467" s="21"/>
    </row>
    <row r="468" spans="2:2" x14ac:dyDescent="0.25">
      <c r="B468" s="21"/>
    </row>
    <row r="469" spans="2:2" x14ac:dyDescent="0.25">
      <c r="B469" s="21"/>
    </row>
    <row r="470" spans="2:2" x14ac:dyDescent="0.25">
      <c r="B470" s="21"/>
    </row>
    <row r="471" spans="2:2" x14ac:dyDescent="0.25">
      <c r="B471" s="21"/>
    </row>
    <row r="472" spans="2:2" x14ac:dyDescent="0.25">
      <c r="B472" s="21"/>
    </row>
    <row r="473" spans="2:2" x14ac:dyDescent="0.25">
      <c r="B473" s="21"/>
    </row>
    <row r="474" spans="2:2" x14ac:dyDescent="0.25">
      <c r="B474" s="21"/>
    </row>
    <row r="475" spans="2:2" x14ac:dyDescent="0.25">
      <c r="B475" s="21"/>
    </row>
    <row r="476" spans="2:2" x14ac:dyDescent="0.25">
      <c r="B476" s="21"/>
    </row>
    <row r="477" spans="2:2" x14ac:dyDescent="0.25">
      <c r="B477" s="21"/>
    </row>
    <row r="478" spans="2:2" x14ac:dyDescent="0.25">
      <c r="B478" s="21"/>
    </row>
    <row r="479" spans="2:2" x14ac:dyDescent="0.25">
      <c r="B479" s="21"/>
    </row>
    <row r="480" spans="2:2" x14ac:dyDescent="0.25">
      <c r="B480" s="21"/>
    </row>
    <row r="481" spans="2:2" x14ac:dyDescent="0.25">
      <c r="B481" s="21"/>
    </row>
    <row r="482" spans="2:2" x14ac:dyDescent="0.25">
      <c r="B482" s="21"/>
    </row>
    <row r="483" spans="2:2" x14ac:dyDescent="0.25">
      <c r="B483" s="21"/>
    </row>
    <row r="484" spans="2:2" x14ac:dyDescent="0.25">
      <c r="B484" s="21"/>
    </row>
    <row r="485" spans="2:2" x14ac:dyDescent="0.25">
      <c r="B485" s="21"/>
    </row>
    <row r="486" spans="2:2" x14ac:dyDescent="0.25">
      <c r="B486" s="21"/>
    </row>
    <row r="487" spans="2:2" x14ac:dyDescent="0.25">
      <c r="B487" s="21"/>
    </row>
    <row r="488" spans="2:2" x14ac:dyDescent="0.25">
      <c r="B488" s="21"/>
    </row>
    <row r="489" spans="2:2" x14ac:dyDescent="0.25">
      <c r="B489" s="21"/>
    </row>
    <row r="490" spans="2:2" x14ac:dyDescent="0.25">
      <c r="B490" s="21"/>
    </row>
    <row r="491" spans="2:2" x14ac:dyDescent="0.25">
      <c r="B491" s="21"/>
    </row>
    <row r="492" spans="2:2" x14ac:dyDescent="0.25">
      <c r="B492" s="21"/>
    </row>
    <row r="493" spans="2:2" x14ac:dyDescent="0.25">
      <c r="B493" s="21"/>
    </row>
    <row r="494" spans="2:2" x14ac:dyDescent="0.25">
      <c r="B494" s="21"/>
    </row>
    <row r="495" spans="2:2" x14ac:dyDescent="0.25">
      <c r="B495" s="21"/>
    </row>
    <row r="496" spans="2:2" x14ac:dyDescent="0.25">
      <c r="B496" s="21"/>
    </row>
    <row r="497" spans="2:2" x14ac:dyDescent="0.25">
      <c r="B497" s="21"/>
    </row>
    <row r="498" spans="2:2" x14ac:dyDescent="0.25">
      <c r="B498" s="21"/>
    </row>
    <row r="499" spans="2:2" x14ac:dyDescent="0.25">
      <c r="B499" s="21"/>
    </row>
    <row r="500" spans="2:2" x14ac:dyDescent="0.25">
      <c r="B500" s="21"/>
    </row>
    <row r="501" spans="2:2" x14ac:dyDescent="0.25">
      <c r="B501" s="21"/>
    </row>
    <row r="502" spans="2:2" x14ac:dyDescent="0.25">
      <c r="B502" s="21"/>
    </row>
    <row r="503" spans="2:2" x14ac:dyDescent="0.25">
      <c r="B503" s="21"/>
    </row>
    <row r="504" spans="2:2" x14ac:dyDescent="0.25">
      <c r="B504" s="21"/>
    </row>
    <row r="505" spans="2:2" x14ac:dyDescent="0.25">
      <c r="B505" s="21"/>
    </row>
    <row r="506" spans="2:2" x14ac:dyDescent="0.25">
      <c r="B506" s="21"/>
    </row>
    <row r="507" spans="2:2" x14ac:dyDescent="0.25">
      <c r="B507" s="21"/>
    </row>
    <row r="508" spans="2:2" x14ac:dyDescent="0.25">
      <c r="B508" s="21"/>
    </row>
    <row r="509" spans="2:2" x14ac:dyDescent="0.25">
      <c r="B509" s="21"/>
    </row>
    <row r="510" spans="2:2" x14ac:dyDescent="0.25">
      <c r="B510" s="21"/>
    </row>
    <row r="511" spans="2:2" x14ac:dyDescent="0.25">
      <c r="B511" s="21"/>
    </row>
    <row r="512" spans="2:2" x14ac:dyDescent="0.25">
      <c r="B512" s="21"/>
    </row>
    <row r="513" spans="2:2" x14ac:dyDescent="0.25">
      <c r="B513" s="21"/>
    </row>
    <row r="514" spans="2:2" x14ac:dyDescent="0.25">
      <c r="B514" s="21"/>
    </row>
    <row r="515" spans="2:2" x14ac:dyDescent="0.25">
      <c r="B515" s="21"/>
    </row>
    <row r="516" spans="2:2" x14ac:dyDescent="0.25">
      <c r="B516" s="21"/>
    </row>
    <row r="517" spans="2:2" x14ac:dyDescent="0.25">
      <c r="B517" s="21"/>
    </row>
    <row r="518" spans="2:2" x14ac:dyDescent="0.25">
      <c r="B518" s="21"/>
    </row>
    <row r="519" spans="2:2" x14ac:dyDescent="0.25">
      <c r="B519" s="21"/>
    </row>
    <row r="520" spans="2:2" x14ac:dyDescent="0.25">
      <c r="B520" s="21"/>
    </row>
    <row r="521" spans="2:2" x14ac:dyDescent="0.25">
      <c r="B521" s="21"/>
    </row>
    <row r="522" spans="2:2" x14ac:dyDescent="0.25">
      <c r="B522" s="21"/>
    </row>
    <row r="523" spans="2:2" x14ac:dyDescent="0.25">
      <c r="B523" s="21"/>
    </row>
    <row r="524" spans="2:2" x14ac:dyDescent="0.25">
      <c r="B524" s="21"/>
    </row>
    <row r="525" spans="2:2" x14ac:dyDescent="0.25">
      <c r="B525" s="21"/>
    </row>
    <row r="526" spans="2:2" x14ac:dyDescent="0.25">
      <c r="B526" s="21"/>
    </row>
    <row r="527" spans="2:2" x14ac:dyDescent="0.25">
      <c r="B527" s="21"/>
    </row>
    <row r="528" spans="2:2" x14ac:dyDescent="0.25">
      <c r="B528" s="21"/>
    </row>
    <row r="529" spans="2:2" x14ac:dyDescent="0.25">
      <c r="B529" s="21"/>
    </row>
    <row r="530" spans="2:2" x14ac:dyDescent="0.25">
      <c r="B530" s="21"/>
    </row>
    <row r="531" spans="2:2" x14ac:dyDescent="0.25">
      <c r="B531" s="21"/>
    </row>
    <row r="532" spans="2:2" x14ac:dyDescent="0.25">
      <c r="B532" s="21"/>
    </row>
    <row r="533" spans="2:2" x14ac:dyDescent="0.25">
      <c r="B533" s="21"/>
    </row>
    <row r="534" spans="2:2" x14ac:dyDescent="0.25">
      <c r="B534" s="21"/>
    </row>
    <row r="535" spans="2:2" x14ac:dyDescent="0.25">
      <c r="B535" s="21"/>
    </row>
    <row r="536" spans="2:2" x14ac:dyDescent="0.25">
      <c r="B536" s="21"/>
    </row>
    <row r="537" spans="2:2" x14ac:dyDescent="0.25">
      <c r="B537" s="21"/>
    </row>
    <row r="538" spans="2:2" x14ac:dyDescent="0.25">
      <c r="B538" s="21"/>
    </row>
    <row r="539" spans="2:2" x14ac:dyDescent="0.25">
      <c r="B539" s="21"/>
    </row>
    <row r="540" spans="2:2" x14ac:dyDescent="0.25">
      <c r="B540" s="21"/>
    </row>
    <row r="541" spans="2:2" x14ac:dyDescent="0.25">
      <c r="B541" s="21"/>
    </row>
    <row r="542" spans="2:2" x14ac:dyDescent="0.25">
      <c r="B542" s="21"/>
    </row>
    <row r="543" spans="2:2" x14ac:dyDescent="0.25">
      <c r="B543" s="21"/>
    </row>
    <row r="544" spans="2:2" x14ac:dyDescent="0.25">
      <c r="B544" s="21"/>
    </row>
    <row r="545" spans="2:2" x14ac:dyDescent="0.25">
      <c r="B545" s="21"/>
    </row>
    <row r="546" spans="2:2" x14ac:dyDescent="0.25">
      <c r="B546" s="21"/>
    </row>
    <row r="547" spans="2:2" x14ac:dyDescent="0.25">
      <c r="B547" s="21"/>
    </row>
    <row r="548" spans="2:2" x14ac:dyDescent="0.25">
      <c r="B548" s="21"/>
    </row>
    <row r="549" spans="2:2" x14ac:dyDescent="0.25">
      <c r="B549" s="21"/>
    </row>
    <row r="550" spans="2:2" x14ac:dyDescent="0.25">
      <c r="B550" s="21"/>
    </row>
    <row r="551" spans="2:2" x14ac:dyDescent="0.25">
      <c r="B551" s="21"/>
    </row>
    <row r="552" spans="2:2" x14ac:dyDescent="0.25">
      <c r="B552" s="21"/>
    </row>
    <row r="553" spans="2:2" x14ac:dyDescent="0.25">
      <c r="B553" s="21"/>
    </row>
    <row r="554" spans="2:2" x14ac:dyDescent="0.25">
      <c r="B554" s="21"/>
    </row>
    <row r="555" spans="2:2" x14ac:dyDescent="0.25">
      <c r="B555" s="21"/>
    </row>
    <row r="556" spans="2:2" x14ac:dyDescent="0.25">
      <c r="B556" s="21"/>
    </row>
    <row r="557" spans="2:2" x14ac:dyDescent="0.25">
      <c r="B557" s="21"/>
    </row>
    <row r="558" spans="2:2" x14ac:dyDescent="0.25">
      <c r="B558" s="21"/>
    </row>
    <row r="559" spans="2:2" x14ac:dyDescent="0.25">
      <c r="B559" s="21"/>
    </row>
    <row r="560" spans="2:2" x14ac:dyDescent="0.25">
      <c r="B560" s="21"/>
    </row>
    <row r="561" spans="2:2" x14ac:dyDescent="0.25">
      <c r="B561" s="21"/>
    </row>
    <row r="562" spans="2:2" x14ac:dyDescent="0.25">
      <c r="B562" s="21"/>
    </row>
    <row r="563" spans="2:2" x14ac:dyDescent="0.25">
      <c r="B563" s="21"/>
    </row>
    <row r="564" spans="2:2" x14ac:dyDescent="0.25">
      <c r="B564" s="21"/>
    </row>
    <row r="565" spans="2:2" x14ac:dyDescent="0.25">
      <c r="B565" s="21"/>
    </row>
    <row r="566" spans="2:2" x14ac:dyDescent="0.25">
      <c r="B566" s="21"/>
    </row>
    <row r="567" spans="2:2" x14ac:dyDescent="0.25">
      <c r="B567" s="21"/>
    </row>
    <row r="568" spans="2:2" x14ac:dyDescent="0.25">
      <c r="B568" s="21"/>
    </row>
    <row r="569" spans="2:2" x14ac:dyDescent="0.25">
      <c r="B569" s="21"/>
    </row>
    <row r="570" spans="2:2" x14ac:dyDescent="0.25">
      <c r="B570" s="21"/>
    </row>
    <row r="571" spans="2:2" x14ac:dyDescent="0.25">
      <c r="B571" s="21"/>
    </row>
    <row r="572" spans="2:2" x14ac:dyDescent="0.25">
      <c r="B572" s="21"/>
    </row>
    <row r="573" spans="2:2" x14ac:dyDescent="0.25">
      <c r="B573" s="21"/>
    </row>
    <row r="574" spans="2:2" x14ac:dyDescent="0.25">
      <c r="B574" s="21"/>
    </row>
    <row r="575" spans="2:2" x14ac:dyDescent="0.25">
      <c r="B575" s="21"/>
    </row>
    <row r="576" spans="2:2" x14ac:dyDescent="0.25">
      <c r="B576" s="21"/>
    </row>
    <row r="577" spans="2:2" x14ac:dyDescent="0.25">
      <c r="B577" s="21"/>
    </row>
    <row r="578" spans="2:2" x14ac:dyDescent="0.25">
      <c r="B578" s="21"/>
    </row>
    <row r="579" spans="2:2" x14ac:dyDescent="0.25">
      <c r="B579" s="21"/>
    </row>
    <row r="580" spans="2:2" x14ac:dyDescent="0.25">
      <c r="B580" s="21"/>
    </row>
    <row r="581" spans="2:2" x14ac:dyDescent="0.25">
      <c r="B581" s="21"/>
    </row>
    <row r="582" spans="2:2" x14ac:dyDescent="0.25">
      <c r="B582" s="21"/>
    </row>
    <row r="583" spans="2:2" x14ac:dyDescent="0.25">
      <c r="B583" s="21"/>
    </row>
    <row r="584" spans="2:2" x14ac:dyDescent="0.25">
      <c r="B584" s="21"/>
    </row>
    <row r="585" spans="2:2" x14ac:dyDescent="0.25">
      <c r="B585" s="21"/>
    </row>
    <row r="586" spans="2:2" x14ac:dyDescent="0.25">
      <c r="B586" s="21"/>
    </row>
    <row r="587" spans="2:2" x14ac:dyDescent="0.25">
      <c r="B587" s="21"/>
    </row>
    <row r="588" spans="2:2" x14ac:dyDescent="0.25">
      <c r="B588" s="21"/>
    </row>
    <row r="589" spans="2:2" x14ac:dyDescent="0.25">
      <c r="B589" s="21"/>
    </row>
    <row r="590" spans="2:2" x14ac:dyDescent="0.25">
      <c r="B590" s="21"/>
    </row>
    <row r="591" spans="2:2" x14ac:dyDescent="0.25">
      <c r="B591" s="21"/>
    </row>
    <row r="592" spans="2:2" x14ac:dyDescent="0.25">
      <c r="B592" s="21"/>
    </row>
    <row r="593" spans="2:2" x14ac:dyDescent="0.25">
      <c r="B593" s="21"/>
    </row>
    <row r="594" spans="2:2" x14ac:dyDescent="0.25">
      <c r="B594" s="21"/>
    </row>
    <row r="595" spans="2:2" x14ac:dyDescent="0.25">
      <c r="B595" s="21"/>
    </row>
    <row r="596" spans="2:2" x14ac:dyDescent="0.25">
      <c r="B596" s="21"/>
    </row>
    <row r="597" spans="2:2" x14ac:dyDescent="0.25">
      <c r="B597" s="21"/>
    </row>
    <row r="598" spans="2:2" x14ac:dyDescent="0.25">
      <c r="B598" s="21"/>
    </row>
    <row r="599" spans="2:2" x14ac:dyDescent="0.25">
      <c r="B599" s="21"/>
    </row>
    <row r="600" spans="2:2" x14ac:dyDescent="0.25">
      <c r="B600" s="21"/>
    </row>
    <row r="601" spans="2:2" x14ac:dyDescent="0.25">
      <c r="B601" s="21"/>
    </row>
    <row r="602" spans="2:2" x14ac:dyDescent="0.25">
      <c r="B602" s="21"/>
    </row>
    <row r="603" spans="2:2" x14ac:dyDescent="0.25">
      <c r="B603" s="21"/>
    </row>
    <row r="604" spans="2:2" x14ac:dyDescent="0.25">
      <c r="B604" s="21"/>
    </row>
    <row r="605" spans="2:2" x14ac:dyDescent="0.25">
      <c r="B605" s="21"/>
    </row>
    <row r="606" spans="2:2" x14ac:dyDescent="0.25">
      <c r="B606" s="21"/>
    </row>
    <row r="607" spans="2:2" x14ac:dyDescent="0.25">
      <c r="B607" s="21"/>
    </row>
    <row r="608" spans="2:2" x14ac:dyDescent="0.25">
      <c r="B608" s="21"/>
    </row>
    <row r="609" spans="2:2" x14ac:dyDescent="0.25">
      <c r="B609" s="21"/>
    </row>
    <row r="610" spans="2:2" x14ac:dyDescent="0.25">
      <c r="B610" s="21"/>
    </row>
    <row r="611" spans="2:2" x14ac:dyDescent="0.25">
      <c r="B611" s="21"/>
    </row>
    <row r="612" spans="2:2" x14ac:dyDescent="0.25">
      <c r="B612" s="21"/>
    </row>
    <row r="613" spans="2:2" x14ac:dyDescent="0.25">
      <c r="B613" s="21"/>
    </row>
    <row r="614" spans="2:2" x14ac:dyDescent="0.25">
      <c r="B614" s="21"/>
    </row>
    <row r="615" spans="2:2" x14ac:dyDescent="0.25">
      <c r="B615" s="21"/>
    </row>
    <row r="616" spans="2:2" x14ac:dyDescent="0.25">
      <c r="B616" s="21"/>
    </row>
    <row r="617" spans="2:2" x14ac:dyDescent="0.25">
      <c r="B617" s="21"/>
    </row>
    <row r="618" spans="2:2" x14ac:dyDescent="0.25">
      <c r="B618" s="21"/>
    </row>
    <row r="619" spans="2:2" x14ac:dyDescent="0.25">
      <c r="B619" s="21"/>
    </row>
    <row r="620" spans="2:2" x14ac:dyDescent="0.25">
      <c r="B620" s="21"/>
    </row>
    <row r="621" spans="2:2" x14ac:dyDescent="0.25">
      <c r="B621" s="21"/>
    </row>
    <row r="622" spans="2:2" x14ac:dyDescent="0.25">
      <c r="B622" s="21"/>
    </row>
    <row r="623" spans="2:2" x14ac:dyDescent="0.25">
      <c r="B623" s="21"/>
    </row>
    <row r="624" spans="2:2" x14ac:dyDescent="0.25">
      <c r="B624" s="21"/>
    </row>
    <row r="625" spans="2:2" x14ac:dyDescent="0.25">
      <c r="B625" s="21"/>
    </row>
    <row r="626" spans="2:2" x14ac:dyDescent="0.25">
      <c r="B626" s="21"/>
    </row>
    <row r="627" spans="2:2" x14ac:dyDescent="0.25">
      <c r="B627" s="21"/>
    </row>
    <row r="628" spans="2:2" x14ac:dyDescent="0.25">
      <c r="B628" s="21"/>
    </row>
    <row r="629" spans="2:2" x14ac:dyDescent="0.25">
      <c r="B629" s="21"/>
    </row>
    <row r="630" spans="2:2" x14ac:dyDescent="0.25">
      <c r="B630" s="21"/>
    </row>
    <row r="631" spans="2:2" x14ac:dyDescent="0.25">
      <c r="B631" s="21"/>
    </row>
    <row r="632" spans="2:2" x14ac:dyDescent="0.25">
      <c r="B632" s="21"/>
    </row>
    <row r="633" spans="2:2" x14ac:dyDescent="0.25">
      <c r="B633" s="21"/>
    </row>
    <row r="634" spans="2:2" x14ac:dyDescent="0.25">
      <c r="B634" s="21"/>
    </row>
    <row r="635" spans="2:2" x14ac:dyDescent="0.25">
      <c r="B635" s="21"/>
    </row>
    <row r="636" spans="2:2" x14ac:dyDescent="0.25">
      <c r="B636" s="21"/>
    </row>
    <row r="637" spans="2:2" x14ac:dyDescent="0.25">
      <c r="B637" s="21"/>
    </row>
    <row r="638" spans="2:2" x14ac:dyDescent="0.25">
      <c r="B638" s="21"/>
    </row>
    <row r="639" spans="2:2" x14ac:dyDescent="0.25">
      <c r="B639" s="21"/>
    </row>
    <row r="640" spans="2:2" x14ac:dyDescent="0.25">
      <c r="B640" s="21"/>
    </row>
    <row r="641" spans="2:2" x14ac:dyDescent="0.25">
      <c r="B641" s="21"/>
    </row>
    <row r="642" spans="2:2" x14ac:dyDescent="0.25">
      <c r="B642" s="21"/>
    </row>
    <row r="643" spans="2:2" x14ac:dyDescent="0.25">
      <c r="B643" s="21"/>
    </row>
    <row r="644" spans="2:2" x14ac:dyDescent="0.25">
      <c r="B644" s="21"/>
    </row>
    <row r="645" spans="2:2" x14ac:dyDescent="0.25">
      <c r="B645" s="21"/>
    </row>
    <row r="646" spans="2:2" x14ac:dyDescent="0.25">
      <c r="B646" s="21"/>
    </row>
    <row r="647" spans="2:2" x14ac:dyDescent="0.25">
      <c r="B647" s="21"/>
    </row>
    <row r="648" spans="2:2" x14ac:dyDescent="0.25">
      <c r="B648" s="21"/>
    </row>
    <row r="649" spans="2:2" x14ac:dyDescent="0.25">
      <c r="B649" s="21"/>
    </row>
    <row r="650" spans="2:2" x14ac:dyDescent="0.25">
      <c r="B650" s="21"/>
    </row>
    <row r="651" spans="2:2" x14ac:dyDescent="0.25">
      <c r="B651" s="21"/>
    </row>
    <row r="652" spans="2:2" x14ac:dyDescent="0.25">
      <c r="B652" s="21"/>
    </row>
    <row r="653" spans="2:2" x14ac:dyDescent="0.25">
      <c r="B653" s="21"/>
    </row>
    <row r="654" spans="2:2" x14ac:dyDescent="0.25">
      <c r="B654" s="21"/>
    </row>
    <row r="655" spans="2:2" x14ac:dyDescent="0.25">
      <c r="B655" s="21"/>
    </row>
    <row r="656" spans="2:2" x14ac:dyDescent="0.25">
      <c r="B656" s="21"/>
    </row>
    <row r="657" spans="2:2" x14ac:dyDescent="0.25">
      <c r="B657" s="21"/>
    </row>
    <row r="658" spans="2:2" x14ac:dyDescent="0.25">
      <c r="B658" s="21"/>
    </row>
    <row r="659" spans="2:2" x14ac:dyDescent="0.25">
      <c r="B659" s="21"/>
    </row>
    <row r="660" spans="2:2" x14ac:dyDescent="0.25">
      <c r="B660" s="21"/>
    </row>
    <row r="661" spans="2:2" x14ac:dyDescent="0.25">
      <c r="B661" s="21"/>
    </row>
    <row r="662" spans="2:2" x14ac:dyDescent="0.25">
      <c r="B662" s="21"/>
    </row>
    <row r="663" spans="2:2" x14ac:dyDescent="0.25">
      <c r="B663" s="21"/>
    </row>
    <row r="664" spans="2:2" x14ac:dyDescent="0.25">
      <c r="B664" s="21"/>
    </row>
    <row r="665" spans="2:2" x14ac:dyDescent="0.25">
      <c r="B665" s="21"/>
    </row>
    <row r="666" spans="2:2" x14ac:dyDescent="0.25">
      <c r="B666" s="21"/>
    </row>
    <row r="667" spans="2:2" x14ac:dyDescent="0.25">
      <c r="B667" s="21"/>
    </row>
    <row r="668" spans="2:2" x14ac:dyDescent="0.25">
      <c r="B668" s="21"/>
    </row>
    <row r="669" spans="2:2" x14ac:dyDescent="0.25">
      <c r="B669" s="21"/>
    </row>
    <row r="670" spans="2:2" x14ac:dyDescent="0.25">
      <c r="B670" s="21"/>
    </row>
    <row r="671" spans="2:2" x14ac:dyDescent="0.25">
      <c r="B671" s="21"/>
    </row>
    <row r="672" spans="2:2" x14ac:dyDescent="0.25">
      <c r="B672" s="21"/>
    </row>
    <row r="673" spans="2:2" x14ac:dyDescent="0.25">
      <c r="B673" s="21"/>
    </row>
    <row r="674" spans="2:2" x14ac:dyDescent="0.25">
      <c r="B674" s="21"/>
    </row>
    <row r="675" spans="2:2" x14ac:dyDescent="0.25">
      <c r="B675" s="21"/>
    </row>
    <row r="676" spans="2:2" x14ac:dyDescent="0.25">
      <c r="B676" s="21"/>
    </row>
    <row r="677" spans="2:2" x14ac:dyDescent="0.25">
      <c r="B677" s="21"/>
    </row>
    <row r="678" spans="2:2" x14ac:dyDescent="0.25">
      <c r="B678" s="21"/>
    </row>
    <row r="679" spans="2:2" x14ac:dyDescent="0.25">
      <c r="B679" s="21"/>
    </row>
    <row r="680" spans="2:2" x14ac:dyDescent="0.25">
      <c r="B680" s="21"/>
    </row>
    <row r="681" spans="2:2" x14ac:dyDescent="0.25">
      <c r="B681" s="21"/>
    </row>
    <row r="682" spans="2:2" x14ac:dyDescent="0.25">
      <c r="B682" s="21"/>
    </row>
    <row r="683" spans="2:2" x14ac:dyDescent="0.25">
      <c r="B683" s="21"/>
    </row>
    <row r="684" spans="2:2" x14ac:dyDescent="0.25">
      <c r="B684" s="21"/>
    </row>
    <row r="685" spans="2:2" x14ac:dyDescent="0.25">
      <c r="B685" s="21"/>
    </row>
    <row r="686" spans="2:2" x14ac:dyDescent="0.25">
      <c r="B686" s="21"/>
    </row>
    <row r="687" spans="2:2" x14ac:dyDescent="0.25">
      <c r="B687" s="21"/>
    </row>
    <row r="688" spans="2:2" x14ac:dyDescent="0.25">
      <c r="B688" s="21"/>
    </row>
    <row r="689" spans="2:2" x14ac:dyDescent="0.25">
      <c r="B689" s="21"/>
    </row>
    <row r="690" spans="2:2" x14ac:dyDescent="0.25">
      <c r="B690" s="21"/>
    </row>
    <row r="691" spans="2:2" x14ac:dyDescent="0.25">
      <c r="B691" s="21"/>
    </row>
    <row r="692" spans="2:2" x14ac:dyDescent="0.25">
      <c r="B692" s="21"/>
    </row>
    <row r="693" spans="2:2" x14ac:dyDescent="0.25">
      <c r="B693" s="21"/>
    </row>
    <row r="694" spans="2:2" x14ac:dyDescent="0.25">
      <c r="B694" s="21"/>
    </row>
    <row r="695" spans="2:2" x14ac:dyDescent="0.25">
      <c r="B695" s="21"/>
    </row>
    <row r="696" spans="2:2" x14ac:dyDescent="0.25">
      <c r="B696" s="21"/>
    </row>
    <row r="697" spans="2:2" x14ac:dyDescent="0.25">
      <c r="B697" s="21"/>
    </row>
    <row r="698" spans="2:2" x14ac:dyDescent="0.25">
      <c r="B698" s="21"/>
    </row>
    <row r="699" spans="2:2" x14ac:dyDescent="0.25">
      <c r="B699" s="21"/>
    </row>
    <row r="700" spans="2:2" x14ac:dyDescent="0.25">
      <c r="B700" s="21"/>
    </row>
    <row r="701" spans="2:2" x14ac:dyDescent="0.25">
      <c r="B701" s="21"/>
    </row>
    <row r="702" spans="2:2" x14ac:dyDescent="0.25">
      <c r="B702" s="21"/>
    </row>
    <row r="703" spans="2:2" x14ac:dyDescent="0.25">
      <c r="B703" s="21"/>
    </row>
    <row r="704" spans="2:2" x14ac:dyDescent="0.25">
      <c r="B704" s="21"/>
    </row>
    <row r="705" spans="2:2" x14ac:dyDescent="0.25">
      <c r="B705" s="21"/>
    </row>
    <row r="706" spans="2:2" x14ac:dyDescent="0.25">
      <c r="B706" s="21"/>
    </row>
    <row r="707" spans="2:2" x14ac:dyDescent="0.25">
      <c r="B707" s="21"/>
    </row>
    <row r="708" spans="2:2" x14ac:dyDescent="0.25">
      <c r="B708" s="21"/>
    </row>
    <row r="709" spans="2:2" x14ac:dyDescent="0.25">
      <c r="B709" s="21"/>
    </row>
    <row r="710" spans="2:2" x14ac:dyDescent="0.25">
      <c r="B710" s="21"/>
    </row>
    <row r="711" spans="2:2" x14ac:dyDescent="0.25">
      <c r="B711" s="21"/>
    </row>
    <row r="712" spans="2:2" x14ac:dyDescent="0.25">
      <c r="B712" s="21"/>
    </row>
    <row r="713" spans="2:2" x14ac:dyDescent="0.25">
      <c r="B713" s="21"/>
    </row>
    <row r="714" spans="2:2" x14ac:dyDescent="0.25">
      <c r="B714" s="21"/>
    </row>
    <row r="715" spans="2:2" x14ac:dyDescent="0.25">
      <c r="B715" s="21"/>
    </row>
    <row r="716" spans="2:2" x14ac:dyDescent="0.25">
      <c r="B716" s="21"/>
    </row>
    <row r="717" spans="2:2" x14ac:dyDescent="0.25">
      <c r="B717" s="21"/>
    </row>
    <row r="718" spans="2:2" x14ac:dyDescent="0.25">
      <c r="B718" s="21"/>
    </row>
    <row r="719" spans="2:2" x14ac:dyDescent="0.25">
      <c r="B719" s="21"/>
    </row>
    <row r="720" spans="2:2" x14ac:dyDescent="0.25">
      <c r="B720" s="21"/>
    </row>
    <row r="721" spans="2:2" x14ac:dyDescent="0.25">
      <c r="B721" s="21"/>
    </row>
    <row r="722" spans="2:2" x14ac:dyDescent="0.25">
      <c r="B722" s="21"/>
    </row>
    <row r="723" spans="2:2" x14ac:dyDescent="0.25">
      <c r="B723" s="21"/>
    </row>
    <row r="724" spans="2:2" x14ac:dyDescent="0.25">
      <c r="B724" s="21"/>
    </row>
    <row r="725" spans="2:2" x14ac:dyDescent="0.25">
      <c r="B725" s="21"/>
    </row>
    <row r="726" spans="2:2" x14ac:dyDescent="0.25">
      <c r="B726" s="21"/>
    </row>
    <row r="727" spans="2:2" x14ac:dyDescent="0.25">
      <c r="B727" s="21"/>
    </row>
    <row r="728" spans="2:2" x14ac:dyDescent="0.25">
      <c r="B728" s="21"/>
    </row>
    <row r="729" spans="2:2" x14ac:dyDescent="0.25">
      <c r="B729" s="21"/>
    </row>
    <row r="730" spans="2:2" x14ac:dyDescent="0.25">
      <c r="B730" s="21"/>
    </row>
    <row r="731" spans="2:2" x14ac:dyDescent="0.25">
      <c r="B731" s="21"/>
    </row>
    <row r="732" spans="2:2" x14ac:dyDescent="0.25">
      <c r="B732" s="21"/>
    </row>
    <row r="733" spans="2:2" x14ac:dyDescent="0.25">
      <c r="B733" s="21"/>
    </row>
    <row r="734" spans="2:2" x14ac:dyDescent="0.25">
      <c r="B734" s="21"/>
    </row>
    <row r="735" spans="2:2" x14ac:dyDescent="0.25">
      <c r="B735" s="21"/>
    </row>
    <row r="736" spans="2:2" x14ac:dyDescent="0.25">
      <c r="B736" s="21"/>
    </row>
    <row r="737" spans="2:2" x14ac:dyDescent="0.25">
      <c r="B737" s="21"/>
    </row>
    <row r="738" spans="2:2" x14ac:dyDescent="0.25">
      <c r="B738" s="21"/>
    </row>
    <row r="739" spans="2:2" x14ac:dyDescent="0.25">
      <c r="B739" s="21"/>
    </row>
    <row r="740" spans="2:2" x14ac:dyDescent="0.25">
      <c r="B740" s="21"/>
    </row>
    <row r="741" spans="2:2" x14ac:dyDescent="0.25">
      <c r="B741" s="21"/>
    </row>
    <row r="742" spans="2:2" x14ac:dyDescent="0.25">
      <c r="B742" s="21"/>
    </row>
    <row r="743" spans="2:2" x14ac:dyDescent="0.25">
      <c r="B743" s="21"/>
    </row>
    <row r="744" spans="2:2" x14ac:dyDescent="0.25">
      <c r="B744" s="21"/>
    </row>
    <row r="745" spans="2:2" x14ac:dyDescent="0.25">
      <c r="B745" s="21"/>
    </row>
    <row r="746" spans="2:2" x14ac:dyDescent="0.25">
      <c r="B746" s="21"/>
    </row>
    <row r="747" spans="2:2" x14ac:dyDescent="0.25">
      <c r="B747" s="21"/>
    </row>
    <row r="748" spans="2:2" x14ac:dyDescent="0.25">
      <c r="B748" s="21"/>
    </row>
    <row r="749" spans="2:2" x14ac:dyDescent="0.25">
      <c r="B749" s="21"/>
    </row>
    <row r="750" spans="2:2" x14ac:dyDescent="0.25">
      <c r="B750" s="21"/>
    </row>
    <row r="751" spans="2:2" x14ac:dyDescent="0.25">
      <c r="B751" s="21"/>
    </row>
    <row r="752" spans="2:2" x14ac:dyDescent="0.25">
      <c r="B752" s="21"/>
    </row>
    <row r="753" spans="2:2" x14ac:dyDescent="0.25">
      <c r="B753" s="21"/>
    </row>
    <row r="754" spans="2:2" x14ac:dyDescent="0.25">
      <c r="B754" s="21"/>
    </row>
    <row r="755" spans="2:2" x14ac:dyDescent="0.25">
      <c r="B755" s="21"/>
    </row>
    <row r="756" spans="2:2" x14ac:dyDescent="0.25">
      <c r="B756" s="21"/>
    </row>
    <row r="757" spans="2:2" x14ac:dyDescent="0.25">
      <c r="B757" s="21"/>
    </row>
    <row r="758" spans="2:2" x14ac:dyDescent="0.25">
      <c r="B758" s="21"/>
    </row>
    <row r="759" spans="2:2" x14ac:dyDescent="0.25">
      <c r="B759" s="21"/>
    </row>
    <row r="760" spans="2:2" x14ac:dyDescent="0.25">
      <c r="B760" s="21"/>
    </row>
    <row r="761" spans="2:2" x14ac:dyDescent="0.25">
      <c r="B761" s="21"/>
    </row>
    <row r="762" spans="2:2" x14ac:dyDescent="0.25">
      <c r="B762" s="21"/>
    </row>
    <row r="763" spans="2:2" x14ac:dyDescent="0.25">
      <c r="B763" s="21"/>
    </row>
    <row r="764" spans="2:2" x14ac:dyDescent="0.25">
      <c r="B764" s="21"/>
    </row>
    <row r="765" spans="2:2" x14ac:dyDescent="0.25">
      <c r="B765" s="21"/>
    </row>
    <row r="766" spans="2:2" x14ac:dyDescent="0.25">
      <c r="B766" s="21"/>
    </row>
    <row r="767" spans="2:2" x14ac:dyDescent="0.25">
      <c r="B767" s="21"/>
    </row>
    <row r="768" spans="2:2" x14ac:dyDescent="0.25">
      <c r="B768" s="21"/>
    </row>
    <row r="769" spans="2:2" x14ac:dyDescent="0.25">
      <c r="B769" s="21"/>
    </row>
    <row r="770" spans="2:2" x14ac:dyDescent="0.25">
      <c r="B770" s="21"/>
    </row>
    <row r="771" spans="2:2" x14ac:dyDescent="0.25">
      <c r="B771" s="21"/>
    </row>
    <row r="772" spans="2:2" x14ac:dyDescent="0.25">
      <c r="B772" s="21"/>
    </row>
    <row r="773" spans="2:2" x14ac:dyDescent="0.25">
      <c r="B773" s="21"/>
    </row>
    <row r="774" spans="2:2" x14ac:dyDescent="0.25">
      <c r="B774" s="21"/>
    </row>
    <row r="775" spans="2:2" x14ac:dyDescent="0.25">
      <c r="B775" s="21"/>
    </row>
    <row r="776" spans="2:2" x14ac:dyDescent="0.25">
      <c r="B776" s="21"/>
    </row>
    <row r="777" spans="2:2" x14ac:dyDescent="0.25">
      <c r="B777" s="21"/>
    </row>
    <row r="778" spans="2:2" x14ac:dyDescent="0.25">
      <c r="B778" s="21"/>
    </row>
    <row r="779" spans="2:2" x14ac:dyDescent="0.25">
      <c r="B779" s="21"/>
    </row>
    <row r="780" spans="2:2" x14ac:dyDescent="0.25">
      <c r="B780" s="21"/>
    </row>
    <row r="781" spans="2:2" x14ac:dyDescent="0.25">
      <c r="B781" s="21"/>
    </row>
    <row r="782" spans="2:2" x14ac:dyDescent="0.25">
      <c r="B782" s="21"/>
    </row>
    <row r="783" spans="2:2" x14ac:dyDescent="0.25">
      <c r="B783" s="21"/>
    </row>
    <row r="784" spans="2:2" x14ac:dyDescent="0.25">
      <c r="B784" s="21"/>
    </row>
    <row r="785" spans="2:2" x14ac:dyDescent="0.25">
      <c r="B785" s="21"/>
    </row>
    <row r="786" spans="2:2" x14ac:dyDescent="0.25">
      <c r="B786" s="21"/>
    </row>
    <row r="787" spans="2:2" x14ac:dyDescent="0.25">
      <c r="B787" s="21"/>
    </row>
    <row r="788" spans="2:2" x14ac:dyDescent="0.25">
      <c r="B788" s="21"/>
    </row>
    <row r="789" spans="2:2" x14ac:dyDescent="0.25">
      <c r="B789" s="21"/>
    </row>
    <row r="790" spans="2:2" x14ac:dyDescent="0.25">
      <c r="B790" s="21"/>
    </row>
    <row r="791" spans="2:2" x14ac:dyDescent="0.25">
      <c r="B791" s="21"/>
    </row>
    <row r="792" spans="2:2" x14ac:dyDescent="0.25">
      <c r="B792" s="21"/>
    </row>
    <row r="793" spans="2:2" x14ac:dyDescent="0.25">
      <c r="B793" s="21"/>
    </row>
    <row r="794" spans="2:2" x14ac:dyDescent="0.25">
      <c r="B794" s="21"/>
    </row>
    <row r="795" spans="2:2" x14ac:dyDescent="0.25">
      <c r="B795" s="21"/>
    </row>
    <row r="796" spans="2:2" x14ac:dyDescent="0.25">
      <c r="B796" s="21"/>
    </row>
    <row r="797" spans="2:2" x14ac:dyDescent="0.25">
      <c r="B797" s="21"/>
    </row>
    <row r="798" spans="2:2" x14ac:dyDescent="0.25">
      <c r="B798" s="21"/>
    </row>
    <row r="799" spans="2:2" x14ac:dyDescent="0.25">
      <c r="B799" s="21"/>
    </row>
    <row r="800" spans="2:2" x14ac:dyDescent="0.25">
      <c r="B800" s="21"/>
    </row>
    <row r="801" spans="2:2" x14ac:dyDescent="0.25">
      <c r="B801" s="21"/>
    </row>
    <row r="802" spans="2:2" x14ac:dyDescent="0.25">
      <c r="B802" s="21"/>
    </row>
    <row r="803" spans="2:2" x14ac:dyDescent="0.25">
      <c r="B803" s="21"/>
    </row>
    <row r="804" spans="2:2" x14ac:dyDescent="0.25">
      <c r="B804" s="21"/>
    </row>
    <row r="805" spans="2:2" x14ac:dyDescent="0.25">
      <c r="B805" s="21"/>
    </row>
    <row r="806" spans="2:2" x14ac:dyDescent="0.25">
      <c r="B806" s="21"/>
    </row>
    <row r="807" spans="2:2" x14ac:dyDescent="0.25">
      <c r="B807" s="21"/>
    </row>
    <row r="808" spans="2:2" x14ac:dyDescent="0.25">
      <c r="B808" s="21"/>
    </row>
    <row r="809" spans="2:2" x14ac:dyDescent="0.25">
      <c r="B809" s="21"/>
    </row>
    <row r="810" spans="2:2" x14ac:dyDescent="0.25">
      <c r="B810" s="21"/>
    </row>
    <row r="811" spans="2:2" x14ac:dyDescent="0.25">
      <c r="B811" s="21"/>
    </row>
    <row r="812" spans="2:2" x14ac:dyDescent="0.25">
      <c r="B812" s="21"/>
    </row>
    <row r="813" spans="2:2" x14ac:dyDescent="0.25">
      <c r="B813" s="21"/>
    </row>
    <row r="814" spans="2:2" x14ac:dyDescent="0.25">
      <c r="B814" s="21"/>
    </row>
    <row r="815" spans="2:2" x14ac:dyDescent="0.25">
      <c r="B815" s="21"/>
    </row>
    <row r="816" spans="2:2" x14ac:dyDescent="0.25">
      <c r="B816" s="21"/>
    </row>
    <row r="817" spans="2:2" x14ac:dyDescent="0.25">
      <c r="B817" s="21"/>
    </row>
    <row r="818" spans="2:2" x14ac:dyDescent="0.25">
      <c r="B818" s="21"/>
    </row>
    <row r="819" spans="2:2" x14ac:dyDescent="0.25">
      <c r="B819" s="21"/>
    </row>
    <row r="820" spans="2:2" x14ac:dyDescent="0.25">
      <c r="B820" s="21"/>
    </row>
    <row r="821" spans="2:2" x14ac:dyDescent="0.25">
      <c r="B821" s="21"/>
    </row>
    <row r="822" spans="2:2" x14ac:dyDescent="0.25">
      <c r="B822" s="21"/>
    </row>
    <row r="823" spans="2:2" x14ac:dyDescent="0.25">
      <c r="B823" s="21"/>
    </row>
    <row r="824" spans="2:2" x14ac:dyDescent="0.25">
      <c r="B824" s="21"/>
    </row>
    <row r="825" spans="2:2" x14ac:dyDescent="0.25">
      <c r="B825" s="21"/>
    </row>
    <row r="826" spans="2:2" x14ac:dyDescent="0.25">
      <c r="B826" s="21"/>
    </row>
    <row r="827" spans="2:2" x14ac:dyDescent="0.25">
      <c r="B827" s="21"/>
    </row>
    <row r="828" spans="2:2" x14ac:dyDescent="0.25">
      <c r="B828" s="21"/>
    </row>
    <row r="829" spans="2:2" x14ac:dyDescent="0.25">
      <c r="B829" s="21"/>
    </row>
    <row r="830" spans="2:2" x14ac:dyDescent="0.25">
      <c r="B830" s="21"/>
    </row>
    <row r="831" spans="2:2" x14ac:dyDescent="0.25">
      <c r="B831" s="21"/>
    </row>
    <row r="832" spans="2:2" x14ac:dyDescent="0.25">
      <c r="B832" s="21"/>
    </row>
    <row r="833" spans="2:2" x14ac:dyDescent="0.25">
      <c r="B833" s="21"/>
    </row>
    <row r="834" spans="2:2" x14ac:dyDescent="0.25">
      <c r="B834" s="21"/>
    </row>
    <row r="835" spans="2:2" x14ac:dyDescent="0.25">
      <c r="B835" s="21"/>
    </row>
    <row r="836" spans="2:2" x14ac:dyDescent="0.25">
      <c r="B836" s="21"/>
    </row>
    <row r="837" spans="2:2" x14ac:dyDescent="0.25">
      <c r="B837" s="21"/>
    </row>
    <row r="838" spans="2:2" x14ac:dyDescent="0.25">
      <c r="B838" s="21"/>
    </row>
    <row r="839" spans="2:2" x14ac:dyDescent="0.25">
      <c r="B839" s="21"/>
    </row>
    <row r="840" spans="2:2" x14ac:dyDescent="0.25">
      <c r="B840" s="21"/>
    </row>
    <row r="841" spans="2:2" x14ac:dyDescent="0.25">
      <c r="B841" s="21"/>
    </row>
    <row r="842" spans="2:2" x14ac:dyDescent="0.25">
      <c r="B842" s="21"/>
    </row>
    <row r="843" spans="2:2" x14ac:dyDescent="0.25">
      <c r="B843" s="21"/>
    </row>
    <row r="844" spans="2:2" x14ac:dyDescent="0.25">
      <c r="B844" s="21"/>
    </row>
    <row r="845" spans="2:2" x14ac:dyDescent="0.25">
      <c r="B845" s="21"/>
    </row>
    <row r="846" spans="2:2" x14ac:dyDescent="0.25">
      <c r="B846" s="21"/>
    </row>
    <row r="847" spans="2:2" x14ac:dyDescent="0.25">
      <c r="B847" s="21"/>
    </row>
    <row r="848" spans="2:2" x14ac:dyDescent="0.25">
      <c r="B848" s="21"/>
    </row>
    <row r="849" spans="2:2" x14ac:dyDescent="0.25">
      <c r="B849" s="21"/>
    </row>
    <row r="850" spans="2:2" x14ac:dyDescent="0.25">
      <c r="B850" s="21"/>
    </row>
    <row r="851" spans="2:2" x14ac:dyDescent="0.25">
      <c r="B851" s="21"/>
    </row>
    <row r="852" spans="2:2" x14ac:dyDescent="0.25">
      <c r="B852" s="21"/>
    </row>
    <row r="853" spans="2:2" x14ac:dyDescent="0.25">
      <c r="B853" s="21"/>
    </row>
    <row r="854" spans="2:2" x14ac:dyDescent="0.25">
      <c r="B854" s="21"/>
    </row>
    <row r="855" spans="2:2" x14ac:dyDescent="0.25">
      <c r="B855" s="21"/>
    </row>
    <row r="856" spans="2:2" x14ac:dyDescent="0.25">
      <c r="B856" s="21"/>
    </row>
    <row r="857" spans="2:2" x14ac:dyDescent="0.25">
      <c r="B857" s="21"/>
    </row>
    <row r="858" spans="2:2" x14ac:dyDescent="0.25">
      <c r="B858" s="21"/>
    </row>
    <row r="859" spans="2:2" x14ac:dyDescent="0.25">
      <c r="B859" s="21"/>
    </row>
    <row r="860" spans="2:2" x14ac:dyDescent="0.25">
      <c r="B860" s="21"/>
    </row>
    <row r="861" spans="2:2" x14ac:dyDescent="0.25">
      <c r="B861" s="21"/>
    </row>
    <row r="862" spans="2:2" x14ac:dyDescent="0.25">
      <c r="B862" s="21"/>
    </row>
    <row r="863" spans="2:2" x14ac:dyDescent="0.25">
      <c r="B863" s="21"/>
    </row>
    <row r="864" spans="2:2" x14ac:dyDescent="0.25">
      <c r="B864" s="21"/>
    </row>
    <row r="865" spans="2:2" x14ac:dyDescent="0.25">
      <c r="B865" s="21"/>
    </row>
    <row r="866" spans="2:2" x14ac:dyDescent="0.25">
      <c r="B866" s="21"/>
    </row>
    <row r="867" spans="2:2" x14ac:dyDescent="0.25">
      <c r="B867" s="21"/>
    </row>
    <row r="868" spans="2:2" x14ac:dyDescent="0.25">
      <c r="B868" s="21"/>
    </row>
    <row r="869" spans="2:2" x14ac:dyDescent="0.25">
      <c r="B869" s="21"/>
    </row>
    <row r="870" spans="2:2" x14ac:dyDescent="0.25">
      <c r="B870" s="21"/>
    </row>
    <row r="871" spans="2:2" x14ac:dyDescent="0.25">
      <c r="B871" s="21"/>
    </row>
    <row r="872" spans="2:2" x14ac:dyDescent="0.25">
      <c r="B872" s="21"/>
    </row>
    <row r="873" spans="2:2" x14ac:dyDescent="0.25">
      <c r="B873" s="21"/>
    </row>
    <row r="874" spans="2:2" x14ac:dyDescent="0.25">
      <c r="B874" s="21"/>
    </row>
    <row r="875" spans="2:2" x14ac:dyDescent="0.25">
      <c r="B875" s="21"/>
    </row>
    <row r="876" spans="2:2" x14ac:dyDescent="0.25">
      <c r="B876" s="21"/>
    </row>
    <row r="877" spans="2:2" x14ac:dyDescent="0.25">
      <c r="B877" s="21"/>
    </row>
    <row r="878" spans="2:2" x14ac:dyDescent="0.25">
      <c r="B878" s="21"/>
    </row>
    <row r="879" spans="2:2" x14ac:dyDescent="0.25">
      <c r="B879" s="21"/>
    </row>
    <row r="880" spans="2:2" x14ac:dyDescent="0.25">
      <c r="B880" s="21"/>
    </row>
    <row r="881" spans="2:2" x14ac:dyDescent="0.25">
      <c r="B881" s="21"/>
    </row>
    <row r="882" spans="2:2" x14ac:dyDescent="0.25">
      <c r="B882" s="21"/>
    </row>
    <row r="883" spans="2:2" x14ac:dyDescent="0.25">
      <c r="B883" s="21"/>
    </row>
    <row r="884" spans="2:2" x14ac:dyDescent="0.25">
      <c r="B884" s="21"/>
    </row>
    <row r="885" spans="2:2" x14ac:dyDescent="0.25">
      <c r="B885" s="21"/>
    </row>
    <row r="886" spans="2:2" x14ac:dyDescent="0.25">
      <c r="B886" s="21"/>
    </row>
    <row r="887" spans="2:2" x14ac:dyDescent="0.25">
      <c r="B887" s="21"/>
    </row>
    <row r="888" spans="2:2" x14ac:dyDescent="0.25">
      <c r="B888" s="21"/>
    </row>
    <row r="889" spans="2:2" x14ac:dyDescent="0.25">
      <c r="B889" s="21"/>
    </row>
    <row r="890" spans="2:2" x14ac:dyDescent="0.25">
      <c r="B890" s="21"/>
    </row>
    <row r="891" spans="2:2" x14ac:dyDescent="0.25">
      <c r="B891" s="21"/>
    </row>
    <row r="892" spans="2:2" x14ac:dyDescent="0.25">
      <c r="B892" s="21"/>
    </row>
    <row r="893" spans="2:2" x14ac:dyDescent="0.25">
      <c r="B893" s="21"/>
    </row>
    <row r="894" spans="2:2" x14ac:dyDescent="0.25">
      <c r="B894" s="21"/>
    </row>
    <row r="895" spans="2:2" x14ac:dyDescent="0.25">
      <c r="B895" s="21"/>
    </row>
    <row r="896" spans="2:2" x14ac:dyDescent="0.25">
      <c r="B896" s="21"/>
    </row>
    <row r="897" spans="2:2" x14ac:dyDescent="0.25">
      <c r="B897" s="21"/>
    </row>
    <row r="898" spans="2:2" x14ac:dyDescent="0.25">
      <c r="B898" s="21"/>
    </row>
    <row r="899" spans="2:2" x14ac:dyDescent="0.25">
      <c r="B899" s="21"/>
    </row>
    <row r="900" spans="2:2" x14ac:dyDescent="0.25">
      <c r="B900" s="21"/>
    </row>
    <row r="901" spans="2:2" x14ac:dyDescent="0.25">
      <c r="B901" s="21"/>
    </row>
    <row r="902" spans="2:2" x14ac:dyDescent="0.25">
      <c r="B902" s="21"/>
    </row>
    <row r="903" spans="2:2" x14ac:dyDescent="0.25">
      <c r="B903" s="21"/>
    </row>
    <row r="904" spans="2:2" x14ac:dyDescent="0.25">
      <c r="B904" s="21"/>
    </row>
    <row r="905" spans="2:2" x14ac:dyDescent="0.25">
      <c r="B905" s="21"/>
    </row>
    <row r="906" spans="2:2" x14ac:dyDescent="0.25">
      <c r="B906" s="21"/>
    </row>
    <row r="907" spans="2:2" x14ac:dyDescent="0.25">
      <c r="B907" s="21"/>
    </row>
    <row r="908" spans="2:2" x14ac:dyDescent="0.25">
      <c r="B908" s="21"/>
    </row>
    <row r="909" spans="2:2" x14ac:dyDescent="0.25">
      <c r="B909" s="21"/>
    </row>
    <row r="910" spans="2:2" x14ac:dyDescent="0.25">
      <c r="B910" s="21"/>
    </row>
    <row r="911" spans="2:2" x14ac:dyDescent="0.25">
      <c r="B911" s="21"/>
    </row>
    <row r="912" spans="2:2" x14ac:dyDescent="0.25">
      <c r="B912" s="21"/>
    </row>
    <row r="913" spans="2:2" x14ac:dyDescent="0.25">
      <c r="B913" s="21"/>
    </row>
    <row r="914" spans="2:2" x14ac:dyDescent="0.25">
      <c r="B914" s="21"/>
    </row>
    <row r="915" spans="2:2" x14ac:dyDescent="0.25">
      <c r="B915" s="21"/>
    </row>
    <row r="916" spans="2:2" x14ac:dyDescent="0.25">
      <c r="B916" s="21"/>
    </row>
    <row r="917" spans="2:2" x14ac:dyDescent="0.25">
      <c r="B917" s="21"/>
    </row>
    <row r="918" spans="2:2" x14ac:dyDescent="0.25">
      <c r="B918" s="21"/>
    </row>
    <row r="919" spans="2:2" x14ac:dyDescent="0.25">
      <c r="B919" s="21"/>
    </row>
    <row r="920" spans="2:2" x14ac:dyDescent="0.25">
      <c r="B920" s="21"/>
    </row>
    <row r="921" spans="2:2" x14ac:dyDescent="0.25">
      <c r="B921" s="21"/>
    </row>
    <row r="922" spans="2:2" x14ac:dyDescent="0.25">
      <c r="B922" s="21"/>
    </row>
    <row r="923" spans="2:2" x14ac:dyDescent="0.25">
      <c r="B923" s="21"/>
    </row>
    <row r="924" spans="2:2" x14ac:dyDescent="0.25">
      <c r="B924" s="21"/>
    </row>
    <row r="925" spans="2:2" x14ac:dyDescent="0.25">
      <c r="B925" s="21"/>
    </row>
    <row r="926" spans="2:2" x14ac:dyDescent="0.25">
      <c r="B926" s="21"/>
    </row>
    <row r="927" spans="2:2" x14ac:dyDescent="0.25">
      <c r="B927" s="21"/>
    </row>
    <row r="928" spans="2:2" x14ac:dyDescent="0.25">
      <c r="B928" s="21"/>
    </row>
    <row r="929" spans="2:2" x14ac:dyDescent="0.25">
      <c r="B929" s="21"/>
    </row>
    <row r="930" spans="2:2" x14ac:dyDescent="0.25">
      <c r="B930" s="21"/>
    </row>
    <row r="931" spans="2:2" x14ac:dyDescent="0.25">
      <c r="B931" s="21"/>
    </row>
    <row r="932" spans="2:2" x14ac:dyDescent="0.25">
      <c r="B932" s="21"/>
    </row>
    <row r="933" spans="2:2" x14ac:dyDescent="0.25">
      <c r="B933" s="21"/>
    </row>
    <row r="934" spans="2:2" x14ac:dyDescent="0.25">
      <c r="B934" s="21"/>
    </row>
    <row r="935" spans="2:2" x14ac:dyDescent="0.25">
      <c r="B935" s="21"/>
    </row>
    <row r="936" spans="2:2" x14ac:dyDescent="0.25">
      <c r="B936" s="21"/>
    </row>
    <row r="937" spans="2:2" x14ac:dyDescent="0.25">
      <c r="B937" s="21"/>
    </row>
    <row r="938" spans="2:2" x14ac:dyDescent="0.25">
      <c r="B938" s="21"/>
    </row>
    <row r="939" spans="2:2" x14ac:dyDescent="0.25">
      <c r="B939" s="21"/>
    </row>
    <row r="940" spans="2:2" x14ac:dyDescent="0.25">
      <c r="B940" s="21"/>
    </row>
    <row r="941" spans="2:2" x14ac:dyDescent="0.25">
      <c r="B941" s="21"/>
    </row>
    <row r="942" spans="2:2" x14ac:dyDescent="0.25">
      <c r="B942" s="21"/>
    </row>
    <row r="943" spans="2:2" x14ac:dyDescent="0.25">
      <c r="B943" s="21"/>
    </row>
    <row r="944" spans="2:2" x14ac:dyDescent="0.25">
      <c r="B944" s="21"/>
    </row>
    <row r="945" spans="2:2" x14ac:dyDescent="0.25">
      <c r="B945" s="21"/>
    </row>
    <row r="946" spans="2:2" x14ac:dyDescent="0.25">
      <c r="B946" s="21"/>
    </row>
    <row r="947" spans="2:2" x14ac:dyDescent="0.25">
      <c r="B947" s="21"/>
    </row>
    <row r="948" spans="2:2" x14ac:dyDescent="0.25">
      <c r="B948" s="21"/>
    </row>
    <row r="949" spans="2:2" x14ac:dyDescent="0.25">
      <c r="B949" s="21"/>
    </row>
    <row r="950" spans="2:2" x14ac:dyDescent="0.25">
      <c r="B950" s="21"/>
    </row>
    <row r="951" spans="2:2" x14ac:dyDescent="0.25">
      <c r="B951" s="21"/>
    </row>
    <row r="952" spans="2:2" x14ac:dyDescent="0.25">
      <c r="B952" s="21"/>
    </row>
    <row r="953" spans="2:2" x14ac:dyDescent="0.25">
      <c r="B953" s="21"/>
    </row>
    <row r="954" spans="2:2" x14ac:dyDescent="0.25">
      <c r="B954" s="21"/>
    </row>
    <row r="955" spans="2:2" x14ac:dyDescent="0.25">
      <c r="B955" s="21"/>
    </row>
    <row r="956" spans="2:2" x14ac:dyDescent="0.25">
      <c r="B956" s="21"/>
    </row>
    <row r="957" spans="2:2" x14ac:dyDescent="0.25">
      <c r="B957" s="21"/>
    </row>
    <row r="958" spans="2:2" x14ac:dyDescent="0.25">
      <c r="B958" s="21"/>
    </row>
    <row r="959" spans="2:2" x14ac:dyDescent="0.25">
      <c r="B959" s="21"/>
    </row>
    <row r="960" spans="2:2" x14ac:dyDescent="0.25">
      <c r="B960" s="21"/>
    </row>
    <row r="961" spans="2:2" x14ac:dyDescent="0.25">
      <c r="B961" s="21"/>
    </row>
    <row r="962" spans="2:2" x14ac:dyDescent="0.25">
      <c r="B962" s="21"/>
    </row>
    <row r="963" spans="2:2" x14ac:dyDescent="0.25">
      <c r="B963" s="21"/>
    </row>
    <row r="964" spans="2:2" x14ac:dyDescent="0.25">
      <c r="B964" s="21"/>
    </row>
    <row r="965" spans="2:2" x14ac:dyDescent="0.25">
      <c r="B965" s="21"/>
    </row>
    <row r="966" spans="2:2" x14ac:dyDescent="0.25">
      <c r="B966" s="21"/>
    </row>
    <row r="967" spans="2:2" x14ac:dyDescent="0.25">
      <c r="B967" s="21"/>
    </row>
    <row r="968" spans="2:2" x14ac:dyDescent="0.25">
      <c r="B968" s="21"/>
    </row>
    <row r="969" spans="2:2" x14ac:dyDescent="0.25">
      <c r="B969" s="21"/>
    </row>
    <row r="970" spans="2:2" x14ac:dyDescent="0.25">
      <c r="B970" s="21"/>
    </row>
    <row r="971" spans="2:2" x14ac:dyDescent="0.25">
      <c r="B971" s="21"/>
    </row>
    <row r="972" spans="2:2" x14ac:dyDescent="0.25">
      <c r="B972" s="21"/>
    </row>
    <row r="973" spans="2:2" x14ac:dyDescent="0.25">
      <c r="B973" s="21"/>
    </row>
    <row r="974" spans="2:2" x14ac:dyDescent="0.25">
      <c r="B974" s="21"/>
    </row>
    <row r="975" spans="2:2" x14ac:dyDescent="0.25">
      <c r="B975" s="21"/>
    </row>
    <row r="976" spans="2:2" x14ac:dyDescent="0.25">
      <c r="B976" s="21"/>
    </row>
    <row r="977" spans="2:2" x14ac:dyDescent="0.25">
      <c r="B977" s="21"/>
    </row>
  </sheetData>
  <autoFilter ref="A3:AQ43"/>
  <mergeCells count="9">
    <mergeCell ref="A68:C68"/>
    <mergeCell ref="A1:H1"/>
    <mergeCell ref="AH2:AI2"/>
    <mergeCell ref="J2:K2"/>
    <mergeCell ref="L2:M2"/>
    <mergeCell ref="V2:AA2"/>
    <mergeCell ref="AC2:AE2"/>
    <mergeCell ref="AF2:AG2"/>
    <mergeCell ref="F68:G68"/>
  </mergeCells>
  <conditionalFormatting sqref="A4:AQ67">
    <cfRule type="expression" dxfId="179" priority="54">
      <formula>$A4="Бюджет"</formula>
    </cfRule>
  </conditionalFormatting>
  <conditionalFormatting sqref="A4:AE67">
    <cfRule type="expression" dxfId="178" priority="51">
      <formula>$AC4=0</formula>
    </cfRule>
  </conditionalFormatting>
  <pageMargins left="0.23622047244094488" right="0.23622047244094488" top="0.74803149606299213" bottom="0.74803149606299213" header="0.31496062992125984" footer="0.31496062992125984"/>
  <pageSetup paperSize="9" scale="43" fitToHeight="0" orientation="landscape" r:id="rId1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Список!$A$12:$A$41</xm:f>
          </x14:formula1>
          <xm:sqref>F5:F67</xm:sqref>
        </x14:dataValidation>
        <x14:dataValidation type="list" allowBlank="1" showInputMessage="1" showErrorMessage="1">
          <x14:formula1>
            <xm:f>Список!$A$12:$A$36</xm:f>
          </x14:formula1>
          <xm:sqref>F3:F4</xm:sqref>
        </x14:dataValidation>
        <x14:dataValidation type="list" allowBlank="1" showInputMessage="1" showErrorMessage="1">
          <x14:formula1>
            <xm:f>Список!$E$1:$E$5</xm:f>
          </x14:formula1>
          <xm:sqref>C4:C67</xm:sqref>
        </x14:dataValidation>
        <x14:dataValidation type="list" allowBlank="1" showInputMessage="1" showErrorMessage="1">
          <x14:formula1>
            <xm:f>Список!$E$12:$E$14</xm:f>
          </x14:formula1>
          <xm:sqref>H4:H67</xm:sqref>
        </x14:dataValidation>
        <x14:dataValidation type="list" allowBlank="1" showInputMessage="1" showErrorMessage="1">
          <x14:formula1>
            <xm:f>Список!$E$7:$E$10</xm:f>
          </x14:formula1>
          <xm:sqref>T4:T67</xm:sqref>
        </x14:dataValidation>
        <x14:dataValidation type="list" allowBlank="1" showInputMessage="1" showErrorMessage="1">
          <x14:formula1>
            <xm:f>Список!$C$1:$C$2</xm:f>
          </x14:formula1>
          <xm:sqref>A4:A67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57"/>
  <sheetViews>
    <sheetView topLeftCell="A125" zoomScale="60" zoomScaleNormal="60" workbookViewId="0">
      <selection sqref="A1:F158"/>
    </sheetView>
  </sheetViews>
  <sheetFormatPr defaultColWidth="9.140625" defaultRowHeight="16.5" x14ac:dyDescent="0.25"/>
  <cols>
    <col min="1" max="1" width="255.7109375" style="64" bestFit="1" customWidth="1"/>
    <col min="2" max="2" width="20.42578125" style="64" bestFit="1" customWidth="1"/>
    <col min="3" max="3" width="13.42578125" style="64" bestFit="1" customWidth="1"/>
    <col min="4" max="4" width="19.42578125" style="64" bestFit="1" customWidth="1"/>
    <col min="5" max="5" width="13.42578125" style="64" bestFit="1" customWidth="1"/>
    <col min="6" max="6" width="34.140625" style="64" bestFit="1" customWidth="1"/>
    <col min="7" max="7" width="14.7109375" style="64" customWidth="1"/>
    <col min="8" max="8" width="17.42578125" style="64" customWidth="1"/>
    <col min="9" max="9" width="41.5703125" style="64" bestFit="1" customWidth="1"/>
    <col min="10" max="10" width="8.85546875" style="64" customWidth="1"/>
    <col min="11" max="11" width="32.42578125" style="64" customWidth="1" collapsed="1"/>
    <col min="12" max="12" width="9" style="64" customWidth="1"/>
    <col min="13" max="13" width="136.42578125" style="64" bestFit="1" customWidth="1"/>
    <col min="14" max="14" width="57.28515625" style="64" bestFit="1" customWidth="1"/>
    <col min="15" max="17" width="9" style="64" customWidth="1"/>
    <col min="18" max="18" width="60.140625" style="64" bestFit="1" customWidth="1"/>
    <col min="19" max="19" width="57.7109375" style="64" bestFit="1" customWidth="1"/>
    <col min="20" max="20" width="9" style="64" bestFit="1" customWidth="1"/>
    <col min="21" max="22" width="9" style="64" customWidth="1"/>
    <col min="23" max="23" width="60.5703125" style="64" bestFit="1" customWidth="1"/>
    <col min="24" max="24" width="11.85546875" style="64" bestFit="1" customWidth="1"/>
    <col min="25" max="25" width="5.5703125" style="64" bestFit="1" customWidth="1"/>
    <col min="26" max="26" width="7.42578125" style="64" bestFit="1" customWidth="1"/>
    <col min="27" max="27" width="11.85546875" style="64" bestFit="1" customWidth="1"/>
    <col min="28" max="16384" width="9.140625" style="64"/>
  </cols>
  <sheetData>
    <row r="1" spans="1:9" ht="18.75" x14ac:dyDescent="0.3">
      <c r="A1" s="66"/>
      <c r="C1" s="66"/>
      <c r="D1" s="66"/>
      <c r="E1" s="66"/>
      <c r="F1" s="67" t="s">
        <v>60</v>
      </c>
    </row>
    <row r="2" spans="1:9" ht="18.75" x14ac:dyDescent="0.3">
      <c r="A2" s="66"/>
      <c r="C2" s="66"/>
      <c r="D2" s="66"/>
      <c r="E2" s="66"/>
      <c r="F2" s="68" t="s">
        <v>256</v>
      </c>
    </row>
    <row r="3" spans="1:9" ht="18.75" x14ac:dyDescent="0.3">
      <c r="A3" s="66"/>
      <c r="C3" s="66"/>
      <c r="D3" s="66"/>
      <c r="E3" s="66"/>
      <c r="F3" s="68" t="s">
        <v>61</v>
      </c>
    </row>
    <row r="4" spans="1:9" ht="18.75" x14ac:dyDescent="0.3">
      <c r="A4" s="69" t="s">
        <v>259</v>
      </c>
      <c r="C4" s="66"/>
      <c r="D4" s="66"/>
      <c r="E4" s="66"/>
      <c r="F4" s="68"/>
    </row>
    <row r="5" spans="1:9" ht="18.75" x14ac:dyDescent="0.3">
      <c r="A5" s="69" t="s">
        <v>62</v>
      </c>
      <c r="C5" s="66"/>
      <c r="D5" s="66"/>
      <c r="E5" s="66"/>
      <c r="F5" s="68" t="s">
        <v>257</v>
      </c>
    </row>
    <row r="6" spans="1:9" ht="18.75" x14ac:dyDescent="0.3">
      <c r="A6" s="69" t="s">
        <v>63</v>
      </c>
      <c r="C6" s="66"/>
      <c r="D6" s="66"/>
      <c r="E6" s="66"/>
      <c r="F6" s="68" t="s">
        <v>258</v>
      </c>
    </row>
    <row r="7" spans="1:9" ht="18.75" x14ac:dyDescent="0.3">
      <c r="A7" s="66"/>
      <c r="B7" s="66"/>
      <c r="C7" s="66"/>
      <c r="D7" s="66"/>
      <c r="E7" s="66"/>
      <c r="F7" s="66"/>
      <c r="G7" s="66"/>
      <c r="H7" s="70"/>
      <c r="I7" s="65"/>
    </row>
    <row r="8" spans="1:9" ht="93" x14ac:dyDescent="0.35">
      <c r="A8" s="93" t="s">
        <v>64</v>
      </c>
      <c r="B8" s="94" t="s">
        <v>65</v>
      </c>
      <c r="C8" s="94" t="s">
        <v>66</v>
      </c>
      <c r="D8" s="94" t="s">
        <v>67</v>
      </c>
      <c r="E8" s="94" t="s">
        <v>68</v>
      </c>
      <c r="F8" s="95" t="s">
        <v>102</v>
      </c>
      <c r="G8"/>
      <c r="H8"/>
    </row>
    <row r="9" spans="1:9" ht="28.5" customHeight="1" x14ac:dyDescent="0.35">
      <c r="A9" s="103" t="s">
        <v>28</v>
      </c>
      <c r="B9" s="97">
        <v>478</v>
      </c>
      <c r="C9" s="98">
        <v>29798</v>
      </c>
      <c r="D9" s="97">
        <v>0</v>
      </c>
      <c r="E9" s="98">
        <v>0</v>
      </c>
      <c r="F9" s="97">
        <v>40</v>
      </c>
      <c r="G9"/>
      <c r="H9"/>
    </row>
    <row r="10" spans="1:9" ht="23.25" x14ac:dyDescent="0.35">
      <c r="A10" s="99" t="s">
        <v>145</v>
      </c>
      <c r="B10" s="97">
        <v>147</v>
      </c>
      <c r="C10" s="98">
        <v>14056</v>
      </c>
      <c r="D10" s="97">
        <v>0</v>
      </c>
      <c r="E10" s="98">
        <v>0</v>
      </c>
      <c r="F10" s="97">
        <v>13</v>
      </c>
      <c r="G10"/>
      <c r="H10"/>
    </row>
    <row r="11" spans="1:9" ht="23.25" x14ac:dyDescent="0.35">
      <c r="A11" s="100" t="s">
        <v>16</v>
      </c>
      <c r="B11" s="97">
        <v>77</v>
      </c>
      <c r="C11" s="98">
        <v>3456</v>
      </c>
      <c r="D11" s="97">
        <v>0</v>
      </c>
      <c r="E11" s="98">
        <v>0</v>
      </c>
      <c r="F11" s="97">
        <v>7</v>
      </c>
      <c r="G11"/>
      <c r="H11"/>
    </row>
    <row r="12" spans="1:9" ht="23.25" x14ac:dyDescent="0.35">
      <c r="A12" s="101">
        <v>44942</v>
      </c>
      <c r="B12" s="97">
        <v>12</v>
      </c>
      <c r="C12" s="98">
        <v>564</v>
      </c>
      <c r="D12" s="97">
        <v>0</v>
      </c>
      <c r="E12" s="98">
        <v>0</v>
      </c>
      <c r="F12" s="97">
        <v>1</v>
      </c>
      <c r="G12"/>
      <c r="H12"/>
    </row>
    <row r="13" spans="1:9" ht="23.25" x14ac:dyDescent="0.35">
      <c r="A13" s="102" t="s">
        <v>142</v>
      </c>
      <c r="B13" s="97">
        <v>12</v>
      </c>
      <c r="C13" s="98">
        <v>564</v>
      </c>
      <c r="D13" s="97">
        <v>0</v>
      </c>
      <c r="E13" s="98">
        <v>0</v>
      </c>
      <c r="F13" s="97">
        <v>1</v>
      </c>
      <c r="G13"/>
      <c r="H13"/>
    </row>
    <row r="14" spans="1:9" ht="23.25" x14ac:dyDescent="0.35">
      <c r="A14" s="101">
        <v>44936</v>
      </c>
      <c r="B14" s="97">
        <v>12</v>
      </c>
      <c r="C14" s="98">
        <v>588</v>
      </c>
      <c r="D14" s="97">
        <v>0</v>
      </c>
      <c r="E14" s="98">
        <v>0</v>
      </c>
      <c r="F14" s="97">
        <v>1</v>
      </c>
      <c r="G14"/>
      <c r="H14"/>
    </row>
    <row r="15" spans="1:9" ht="23.25" x14ac:dyDescent="0.35">
      <c r="A15" s="102" t="s">
        <v>136</v>
      </c>
      <c r="B15" s="97">
        <v>12</v>
      </c>
      <c r="C15" s="98">
        <v>588</v>
      </c>
      <c r="D15" s="97">
        <v>0</v>
      </c>
      <c r="E15" s="98">
        <v>0</v>
      </c>
      <c r="F15" s="97">
        <v>1</v>
      </c>
      <c r="G15"/>
      <c r="H15"/>
    </row>
    <row r="16" spans="1:9" ht="23.25" x14ac:dyDescent="0.35">
      <c r="A16" s="101">
        <v>44949</v>
      </c>
      <c r="B16" s="97">
        <v>10</v>
      </c>
      <c r="C16" s="98">
        <v>360</v>
      </c>
      <c r="D16" s="97">
        <v>0</v>
      </c>
      <c r="E16" s="98">
        <v>0</v>
      </c>
      <c r="F16" s="97">
        <v>1</v>
      </c>
      <c r="G16"/>
      <c r="H16"/>
    </row>
    <row r="17" spans="1:8" ht="23.25" x14ac:dyDescent="0.35">
      <c r="A17" s="102" t="s">
        <v>151</v>
      </c>
      <c r="B17" s="97">
        <v>10</v>
      </c>
      <c r="C17" s="98">
        <v>360</v>
      </c>
      <c r="D17" s="97">
        <v>0</v>
      </c>
      <c r="E17" s="98">
        <v>0</v>
      </c>
      <c r="F17" s="97">
        <v>1</v>
      </c>
      <c r="G17"/>
      <c r="H17"/>
    </row>
    <row r="18" spans="1:8" ht="23.25" x14ac:dyDescent="0.35">
      <c r="A18" s="101">
        <v>44958</v>
      </c>
      <c r="B18" s="97">
        <v>12</v>
      </c>
      <c r="C18" s="98">
        <v>564</v>
      </c>
      <c r="D18" s="97">
        <v>0</v>
      </c>
      <c r="E18" s="98">
        <v>0</v>
      </c>
      <c r="F18" s="97">
        <v>1</v>
      </c>
      <c r="G18"/>
      <c r="H18"/>
    </row>
    <row r="19" spans="1:8" ht="23.25" x14ac:dyDescent="0.35">
      <c r="A19" s="102" t="s">
        <v>154</v>
      </c>
      <c r="B19" s="97">
        <v>12</v>
      </c>
      <c r="C19" s="98">
        <v>564</v>
      </c>
      <c r="D19" s="97">
        <v>0</v>
      </c>
      <c r="E19" s="98">
        <v>0</v>
      </c>
      <c r="F19" s="97">
        <v>1</v>
      </c>
      <c r="G19"/>
      <c r="H19"/>
    </row>
    <row r="20" spans="1:8" ht="23.25" x14ac:dyDescent="0.35">
      <c r="A20" s="101">
        <v>44970</v>
      </c>
      <c r="B20" s="97">
        <v>12</v>
      </c>
      <c r="C20" s="98">
        <v>564</v>
      </c>
      <c r="D20" s="97">
        <v>0</v>
      </c>
      <c r="E20" s="98">
        <v>0</v>
      </c>
      <c r="F20" s="97">
        <v>1</v>
      </c>
      <c r="G20"/>
      <c r="H20"/>
    </row>
    <row r="21" spans="1:8" ht="23.25" x14ac:dyDescent="0.35">
      <c r="A21" s="102" t="s">
        <v>159</v>
      </c>
      <c r="B21" s="97">
        <v>12</v>
      </c>
      <c r="C21" s="98">
        <v>564</v>
      </c>
      <c r="D21" s="97">
        <v>0</v>
      </c>
      <c r="E21" s="98">
        <v>0</v>
      </c>
      <c r="F21" s="97">
        <v>1</v>
      </c>
      <c r="G21"/>
      <c r="H21"/>
    </row>
    <row r="22" spans="1:8" ht="23.25" x14ac:dyDescent="0.35">
      <c r="A22" s="101">
        <v>44986</v>
      </c>
      <c r="B22" s="97">
        <v>7</v>
      </c>
      <c r="C22" s="98">
        <v>252</v>
      </c>
      <c r="D22" s="97">
        <v>0</v>
      </c>
      <c r="E22" s="98">
        <v>0</v>
      </c>
      <c r="F22" s="97">
        <v>1</v>
      </c>
      <c r="G22"/>
      <c r="H22"/>
    </row>
    <row r="23" spans="1:8" ht="23.25" x14ac:dyDescent="0.35">
      <c r="A23" s="102" t="s">
        <v>158</v>
      </c>
      <c r="B23" s="97">
        <v>7</v>
      </c>
      <c r="C23" s="98">
        <v>252</v>
      </c>
      <c r="D23" s="97">
        <v>0</v>
      </c>
      <c r="E23" s="98">
        <v>0</v>
      </c>
      <c r="F23" s="97">
        <v>1</v>
      </c>
      <c r="G23"/>
      <c r="H23"/>
    </row>
    <row r="24" spans="1:8" ht="23.25" x14ac:dyDescent="0.35">
      <c r="A24" s="101">
        <v>44987</v>
      </c>
      <c r="B24" s="97">
        <v>12</v>
      </c>
      <c r="C24" s="98">
        <v>564</v>
      </c>
      <c r="D24" s="97">
        <v>0</v>
      </c>
      <c r="E24" s="98">
        <v>0</v>
      </c>
      <c r="F24" s="97">
        <v>1</v>
      </c>
      <c r="G24"/>
      <c r="H24"/>
    </row>
    <row r="25" spans="1:8" ht="23.25" x14ac:dyDescent="0.35">
      <c r="A25" s="102" t="s">
        <v>97</v>
      </c>
      <c r="B25" s="97">
        <v>12</v>
      </c>
      <c r="C25" s="98">
        <v>564</v>
      </c>
      <c r="D25" s="97">
        <v>0</v>
      </c>
      <c r="E25" s="98">
        <v>0</v>
      </c>
      <c r="F25" s="97">
        <v>1</v>
      </c>
      <c r="G25"/>
      <c r="H25"/>
    </row>
    <row r="26" spans="1:8" ht="23.25" x14ac:dyDescent="0.35">
      <c r="A26" s="100" t="s">
        <v>18</v>
      </c>
      <c r="B26" s="97">
        <v>50</v>
      </c>
      <c r="C26" s="98">
        <v>3600</v>
      </c>
      <c r="D26" s="97">
        <v>0</v>
      </c>
      <c r="E26" s="98">
        <v>0</v>
      </c>
      <c r="F26" s="97">
        <v>4</v>
      </c>
      <c r="G26"/>
      <c r="H26"/>
    </row>
    <row r="27" spans="1:8" ht="23.25" x14ac:dyDescent="0.35">
      <c r="A27" s="101">
        <v>44942</v>
      </c>
      <c r="B27" s="97">
        <v>10</v>
      </c>
      <c r="C27" s="98">
        <v>720</v>
      </c>
      <c r="D27" s="97">
        <v>0</v>
      </c>
      <c r="E27" s="98">
        <v>0</v>
      </c>
      <c r="F27" s="97">
        <v>1</v>
      </c>
      <c r="G27"/>
      <c r="H27"/>
    </row>
    <row r="28" spans="1:8" ht="23.25" x14ac:dyDescent="0.35">
      <c r="A28" s="102" t="s">
        <v>143</v>
      </c>
      <c r="B28" s="97">
        <v>10</v>
      </c>
      <c r="C28" s="98">
        <v>720</v>
      </c>
      <c r="D28" s="97">
        <v>0</v>
      </c>
      <c r="E28" s="98">
        <v>0</v>
      </c>
      <c r="F28" s="97">
        <v>1</v>
      </c>
      <c r="G28"/>
      <c r="H28"/>
    </row>
    <row r="29" spans="1:8" ht="23.25" x14ac:dyDescent="0.35">
      <c r="A29" s="101">
        <v>44938</v>
      </c>
      <c r="B29" s="97">
        <v>20</v>
      </c>
      <c r="C29" s="98">
        <v>1440</v>
      </c>
      <c r="D29" s="97">
        <v>0</v>
      </c>
      <c r="E29" s="98">
        <v>0</v>
      </c>
      <c r="F29" s="97">
        <v>1</v>
      </c>
      <c r="G29"/>
      <c r="H29"/>
    </row>
    <row r="30" spans="1:8" ht="23.25" x14ac:dyDescent="0.35">
      <c r="A30" s="102" t="s">
        <v>139</v>
      </c>
      <c r="B30" s="97">
        <v>20</v>
      </c>
      <c r="C30" s="98">
        <v>1440</v>
      </c>
      <c r="D30" s="97">
        <v>0</v>
      </c>
      <c r="E30" s="98">
        <v>0</v>
      </c>
      <c r="F30" s="97">
        <v>1</v>
      </c>
      <c r="G30"/>
      <c r="H30"/>
    </row>
    <row r="31" spans="1:8" ht="23.25" x14ac:dyDescent="0.35">
      <c r="A31" s="101">
        <v>44944</v>
      </c>
      <c r="B31" s="97">
        <v>10</v>
      </c>
      <c r="C31" s="98">
        <v>720</v>
      </c>
      <c r="D31" s="97">
        <v>0</v>
      </c>
      <c r="E31" s="98">
        <v>0</v>
      </c>
      <c r="F31" s="97">
        <v>1</v>
      </c>
      <c r="G31"/>
      <c r="H31"/>
    </row>
    <row r="32" spans="1:8" ht="23.25" x14ac:dyDescent="0.35">
      <c r="A32" s="102" t="s">
        <v>149</v>
      </c>
      <c r="B32" s="97">
        <v>10</v>
      </c>
      <c r="C32" s="98">
        <v>720</v>
      </c>
      <c r="D32" s="97">
        <v>0</v>
      </c>
      <c r="E32" s="98">
        <v>0</v>
      </c>
      <c r="F32" s="97">
        <v>1</v>
      </c>
      <c r="G32"/>
      <c r="H32"/>
    </row>
    <row r="33" spans="1:8" ht="23.25" x14ac:dyDescent="0.35">
      <c r="A33" s="101">
        <v>44958</v>
      </c>
      <c r="B33" s="97">
        <v>10</v>
      </c>
      <c r="C33" s="98">
        <v>720</v>
      </c>
      <c r="D33" s="97">
        <v>0</v>
      </c>
      <c r="E33" s="98">
        <v>0</v>
      </c>
      <c r="F33" s="97">
        <v>1</v>
      </c>
      <c r="G33"/>
      <c r="H33"/>
    </row>
    <row r="34" spans="1:8" ht="23.25" x14ac:dyDescent="0.35">
      <c r="A34" s="102" t="s">
        <v>153</v>
      </c>
      <c r="B34" s="97">
        <v>10</v>
      </c>
      <c r="C34" s="98">
        <v>720</v>
      </c>
      <c r="D34" s="97">
        <v>0</v>
      </c>
      <c r="E34" s="98">
        <v>0</v>
      </c>
      <c r="F34" s="97">
        <v>1</v>
      </c>
      <c r="G34"/>
      <c r="H34"/>
    </row>
    <row r="35" spans="1:8" ht="23.25" x14ac:dyDescent="0.35">
      <c r="A35" s="100" t="s">
        <v>10</v>
      </c>
      <c r="B35" s="97">
        <v>20</v>
      </c>
      <c r="C35" s="98">
        <v>7000</v>
      </c>
      <c r="D35" s="97">
        <v>0</v>
      </c>
      <c r="E35" s="98">
        <v>0</v>
      </c>
      <c r="F35" s="97">
        <v>2</v>
      </c>
      <c r="G35"/>
      <c r="H35"/>
    </row>
    <row r="36" spans="1:8" ht="23.25" x14ac:dyDescent="0.35">
      <c r="A36" s="101">
        <v>44972</v>
      </c>
      <c r="B36" s="97">
        <v>20</v>
      </c>
      <c r="C36" s="98">
        <v>7000</v>
      </c>
      <c r="D36" s="97">
        <v>0</v>
      </c>
      <c r="E36" s="98">
        <v>0</v>
      </c>
      <c r="F36" s="97">
        <v>2</v>
      </c>
      <c r="G36"/>
      <c r="H36"/>
    </row>
    <row r="37" spans="1:8" ht="23.25" x14ac:dyDescent="0.35">
      <c r="A37" s="102" t="s">
        <v>4</v>
      </c>
      <c r="B37" s="97">
        <v>10</v>
      </c>
      <c r="C37" s="98">
        <v>3500</v>
      </c>
      <c r="D37" s="97">
        <v>0</v>
      </c>
      <c r="E37" s="98">
        <v>0</v>
      </c>
      <c r="F37" s="97">
        <v>1</v>
      </c>
      <c r="G37"/>
      <c r="H37"/>
    </row>
    <row r="38" spans="1:8" ht="23.25" x14ac:dyDescent="0.35">
      <c r="A38" s="102" t="s">
        <v>57</v>
      </c>
      <c r="B38" s="97">
        <v>10</v>
      </c>
      <c r="C38" s="98">
        <v>3500</v>
      </c>
      <c r="D38" s="97">
        <v>0</v>
      </c>
      <c r="E38" s="98">
        <v>0</v>
      </c>
      <c r="F38" s="97">
        <v>1</v>
      </c>
      <c r="G38"/>
      <c r="H38"/>
    </row>
    <row r="39" spans="1:8" ht="23.25" x14ac:dyDescent="0.35">
      <c r="A39" s="99" t="s">
        <v>260</v>
      </c>
      <c r="B39" s="97">
        <v>172</v>
      </c>
      <c r="C39" s="98">
        <v>9070</v>
      </c>
      <c r="D39" s="97">
        <v>0</v>
      </c>
      <c r="E39" s="98">
        <v>0</v>
      </c>
      <c r="F39" s="97">
        <v>14</v>
      </c>
      <c r="G39"/>
      <c r="H39"/>
    </row>
    <row r="40" spans="1:8" ht="23.25" x14ac:dyDescent="0.35">
      <c r="A40" s="100" t="s">
        <v>16</v>
      </c>
      <c r="B40" s="97">
        <v>118</v>
      </c>
      <c r="C40" s="98">
        <v>5182</v>
      </c>
      <c r="D40" s="97">
        <v>0</v>
      </c>
      <c r="E40" s="98">
        <v>0</v>
      </c>
      <c r="F40" s="97">
        <v>10</v>
      </c>
      <c r="G40"/>
      <c r="H40"/>
    </row>
    <row r="41" spans="1:8" ht="23.25" x14ac:dyDescent="0.35">
      <c r="A41" s="101">
        <v>45033</v>
      </c>
      <c r="B41" s="97">
        <v>22</v>
      </c>
      <c r="C41" s="98">
        <v>946</v>
      </c>
      <c r="D41" s="97">
        <v>0</v>
      </c>
      <c r="E41" s="98">
        <v>0</v>
      </c>
      <c r="F41" s="97">
        <v>2</v>
      </c>
      <c r="G41"/>
      <c r="H41"/>
    </row>
    <row r="42" spans="1:8" ht="23.25" x14ac:dyDescent="0.35">
      <c r="A42" s="102" t="s">
        <v>165</v>
      </c>
      <c r="B42" s="97">
        <v>12</v>
      </c>
      <c r="C42" s="98">
        <v>516</v>
      </c>
      <c r="D42" s="97">
        <v>0</v>
      </c>
      <c r="E42" s="98">
        <v>0</v>
      </c>
      <c r="F42" s="97">
        <v>1</v>
      </c>
      <c r="G42"/>
      <c r="H42"/>
    </row>
    <row r="43" spans="1:8" ht="23.25" x14ac:dyDescent="0.35">
      <c r="A43" s="102" t="s">
        <v>167</v>
      </c>
      <c r="B43" s="97">
        <v>10</v>
      </c>
      <c r="C43" s="98">
        <v>430</v>
      </c>
      <c r="D43" s="97">
        <v>0</v>
      </c>
      <c r="E43" s="98">
        <v>0</v>
      </c>
      <c r="F43" s="97">
        <v>1</v>
      </c>
      <c r="G43"/>
      <c r="H43"/>
    </row>
    <row r="44" spans="1:8" ht="23.25" x14ac:dyDescent="0.35">
      <c r="A44" s="101">
        <v>45040</v>
      </c>
      <c r="B44" s="97">
        <v>12</v>
      </c>
      <c r="C44" s="98">
        <v>516</v>
      </c>
      <c r="D44" s="97">
        <v>0</v>
      </c>
      <c r="E44" s="98">
        <v>0</v>
      </c>
      <c r="F44" s="97">
        <v>1</v>
      </c>
      <c r="G44"/>
      <c r="H44"/>
    </row>
    <row r="45" spans="1:8" ht="23.25" x14ac:dyDescent="0.35">
      <c r="A45" s="102" t="s">
        <v>168</v>
      </c>
      <c r="B45" s="97">
        <v>12</v>
      </c>
      <c r="C45" s="98">
        <v>516</v>
      </c>
      <c r="D45" s="97">
        <v>0</v>
      </c>
      <c r="E45" s="98">
        <v>0</v>
      </c>
      <c r="F45" s="97">
        <v>1</v>
      </c>
      <c r="G45"/>
      <c r="H45"/>
    </row>
    <row r="46" spans="1:8" ht="23.25" x14ac:dyDescent="0.35">
      <c r="A46" s="101">
        <v>45057</v>
      </c>
      <c r="B46" s="97">
        <v>24</v>
      </c>
      <c r="C46" s="98">
        <v>1080</v>
      </c>
      <c r="D46" s="97">
        <v>0</v>
      </c>
      <c r="E46" s="98">
        <v>0</v>
      </c>
      <c r="F46" s="97">
        <v>2</v>
      </c>
      <c r="G46"/>
      <c r="H46"/>
    </row>
    <row r="47" spans="1:8" ht="23.25" x14ac:dyDescent="0.35">
      <c r="A47" s="102" t="s">
        <v>169</v>
      </c>
      <c r="B47" s="97">
        <v>12</v>
      </c>
      <c r="C47" s="98">
        <v>516</v>
      </c>
      <c r="D47" s="97">
        <v>0</v>
      </c>
      <c r="E47" s="98">
        <v>0</v>
      </c>
      <c r="F47" s="97">
        <v>1</v>
      </c>
      <c r="G47"/>
      <c r="H47"/>
    </row>
    <row r="48" spans="1:8" ht="23.25" x14ac:dyDescent="0.35">
      <c r="A48" s="102" t="s">
        <v>170</v>
      </c>
      <c r="B48" s="97">
        <v>12</v>
      </c>
      <c r="C48" s="98">
        <v>564</v>
      </c>
      <c r="D48" s="97">
        <v>0</v>
      </c>
      <c r="E48" s="98">
        <v>0</v>
      </c>
      <c r="F48" s="97">
        <v>1</v>
      </c>
      <c r="G48"/>
      <c r="H48"/>
    </row>
    <row r="49" spans="1:8" ht="23.25" x14ac:dyDescent="0.35">
      <c r="A49" s="101">
        <v>45061</v>
      </c>
      <c r="B49" s="97">
        <v>12</v>
      </c>
      <c r="C49" s="98">
        <v>516</v>
      </c>
      <c r="D49" s="97">
        <v>0</v>
      </c>
      <c r="E49" s="98">
        <v>0</v>
      </c>
      <c r="F49" s="97">
        <v>1</v>
      </c>
      <c r="G49"/>
      <c r="H49"/>
    </row>
    <row r="50" spans="1:8" ht="23.25" x14ac:dyDescent="0.35">
      <c r="A50" s="102" t="s">
        <v>171</v>
      </c>
      <c r="B50" s="97">
        <v>12</v>
      </c>
      <c r="C50" s="98">
        <v>516</v>
      </c>
      <c r="D50" s="97">
        <v>0</v>
      </c>
      <c r="E50" s="98">
        <v>0</v>
      </c>
      <c r="F50" s="97">
        <v>1</v>
      </c>
      <c r="G50"/>
      <c r="H50"/>
    </row>
    <row r="51" spans="1:8" ht="23.25" x14ac:dyDescent="0.35">
      <c r="A51" s="101">
        <v>45068</v>
      </c>
      <c r="B51" s="97">
        <v>12</v>
      </c>
      <c r="C51" s="98">
        <v>564</v>
      </c>
      <c r="D51" s="97">
        <v>0</v>
      </c>
      <c r="E51" s="98">
        <v>0</v>
      </c>
      <c r="F51" s="97">
        <v>1</v>
      </c>
      <c r="G51"/>
      <c r="H51"/>
    </row>
    <row r="52" spans="1:8" ht="23.25" x14ac:dyDescent="0.35">
      <c r="A52" s="102" t="s">
        <v>175</v>
      </c>
      <c r="B52" s="97">
        <v>12</v>
      </c>
      <c r="C52" s="98">
        <v>564</v>
      </c>
      <c r="D52" s="97">
        <v>0</v>
      </c>
      <c r="E52" s="98">
        <v>0</v>
      </c>
      <c r="F52" s="97">
        <v>1</v>
      </c>
      <c r="G52"/>
      <c r="H52"/>
    </row>
    <row r="53" spans="1:8" ht="23.25" x14ac:dyDescent="0.35">
      <c r="A53" s="101">
        <v>45078</v>
      </c>
      <c r="B53" s="97">
        <v>12</v>
      </c>
      <c r="C53" s="98">
        <v>432</v>
      </c>
      <c r="D53" s="97">
        <v>0</v>
      </c>
      <c r="E53" s="98">
        <v>0</v>
      </c>
      <c r="F53" s="97">
        <v>1</v>
      </c>
      <c r="G53"/>
      <c r="H53"/>
    </row>
    <row r="54" spans="1:8" ht="23.25" x14ac:dyDescent="0.35">
      <c r="A54" s="102" t="s">
        <v>118</v>
      </c>
      <c r="B54" s="97">
        <v>12</v>
      </c>
      <c r="C54" s="98">
        <v>432</v>
      </c>
      <c r="D54" s="97">
        <v>0</v>
      </c>
      <c r="E54" s="98">
        <v>0</v>
      </c>
      <c r="F54" s="97">
        <v>1</v>
      </c>
      <c r="G54"/>
      <c r="H54"/>
    </row>
    <row r="55" spans="1:8" ht="23.25" x14ac:dyDescent="0.35">
      <c r="A55" s="101">
        <v>45082</v>
      </c>
      <c r="B55" s="97">
        <v>12</v>
      </c>
      <c r="C55" s="98">
        <v>564</v>
      </c>
      <c r="D55" s="97">
        <v>0</v>
      </c>
      <c r="E55" s="98">
        <v>0</v>
      </c>
      <c r="F55" s="97">
        <v>1</v>
      </c>
      <c r="G55"/>
      <c r="H55"/>
    </row>
    <row r="56" spans="1:8" ht="23.25" x14ac:dyDescent="0.35">
      <c r="A56" s="102" t="s">
        <v>177</v>
      </c>
      <c r="B56" s="97">
        <v>12</v>
      </c>
      <c r="C56" s="98">
        <v>564</v>
      </c>
      <c r="D56" s="97">
        <v>0</v>
      </c>
      <c r="E56" s="98">
        <v>0</v>
      </c>
      <c r="F56" s="97">
        <v>1</v>
      </c>
      <c r="G56"/>
      <c r="H56"/>
    </row>
    <row r="57" spans="1:8" ht="23.25" x14ac:dyDescent="0.35">
      <c r="A57" s="101">
        <v>45089</v>
      </c>
      <c r="B57" s="97">
        <v>12</v>
      </c>
      <c r="C57" s="98">
        <v>564</v>
      </c>
      <c r="D57" s="97">
        <v>0</v>
      </c>
      <c r="E57" s="98">
        <v>0</v>
      </c>
      <c r="F57" s="97">
        <v>1</v>
      </c>
      <c r="G57"/>
      <c r="H57"/>
    </row>
    <row r="58" spans="1:8" ht="23.25" x14ac:dyDescent="0.35">
      <c r="A58" s="102" t="s">
        <v>181</v>
      </c>
      <c r="B58" s="97">
        <v>12</v>
      </c>
      <c r="C58" s="98">
        <v>564</v>
      </c>
      <c r="D58" s="97">
        <v>0</v>
      </c>
      <c r="E58" s="98">
        <v>0</v>
      </c>
      <c r="F58" s="97">
        <v>1</v>
      </c>
      <c r="G58"/>
      <c r="H58"/>
    </row>
    <row r="59" spans="1:8" ht="23.25" x14ac:dyDescent="0.35">
      <c r="A59" s="100" t="s">
        <v>18</v>
      </c>
      <c r="B59" s="97">
        <v>54</v>
      </c>
      <c r="C59" s="98">
        <v>3888</v>
      </c>
      <c r="D59" s="97">
        <v>0</v>
      </c>
      <c r="E59" s="98">
        <v>0</v>
      </c>
      <c r="F59" s="97">
        <v>4</v>
      </c>
      <c r="G59"/>
      <c r="H59"/>
    </row>
    <row r="60" spans="1:8" ht="23.25" x14ac:dyDescent="0.35">
      <c r="A60" s="101">
        <v>45019</v>
      </c>
      <c r="B60" s="97">
        <v>26</v>
      </c>
      <c r="C60" s="98">
        <v>1872</v>
      </c>
      <c r="D60" s="97">
        <v>0</v>
      </c>
      <c r="E60" s="98">
        <v>0</v>
      </c>
      <c r="F60" s="97">
        <v>2</v>
      </c>
      <c r="G60"/>
      <c r="H60"/>
    </row>
    <row r="61" spans="1:8" ht="23.25" x14ac:dyDescent="0.35">
      <c r="A61" s="102" t="s">
        <v>157</v>
      </c>
      <c r="B61" s="97">
        <v>10</v>
      </c>
      <c r="C61" s="98">
        <v>720</v>
      </c>
      <c r="D61" s="97">
        <v>0</v>
      </c>
      <c r="E61" s="98">
        <v>0</v>
      </c>
      <c r="F61" s="97">
        <v>1</v>
      </c>
      <c r="G61"/>
      <c r="H61"/>
    </row>
    <row r="62" spans="1:8" ht="23.25" x14ac:dyDescent="0.35">
      <c r="A62" s="102" t="s">
        <v>160</v>
      </c>
      <c r="B62" s="97">
        <v>16</v>
      </c>
      <c r="C62" s="98">
        <v>1152</v>
      </c>
      <c r="D62" s="97">
        <v>0</v>
      </c>
      <c r="E62" s="98">
        <v>0</v>
      </c>
      <c r="F62" s="97">
        <v>1</v>
      </c>
      <c r="G62"/>
      <c r="H62"/>
    </row>
    <row r="63" spans="1:8" ht="23.25" x14ac:dyDescent="0.35">
      <c r="A63" s="101">
        <v>45029</v>
      </c>
      <c r="B63" s="97">
        <v>16</v>
      </c>
      <c r="C63" s="98">
        <v>1152</v>
      </c>
      <c r="D63" s="97">
        <v>0</v>
      </c>
      <c r="E63" s="98">
        <v>0</v>
      </c>
      <c r="F63" s="97">
        <v>1</v>
      </c>
      <c r="G63"/>
      <c r="H63"/>
    </row>
    <row r="64" spans="1:8" ht="23.25" x14ac:dyDescent="0.35">
      <c r="A64" s="102" t="s">
        <v>163</v>
      </c>
      <c r="B64" s="97">
        <v>16</v>
      </c>
      <c r="C64" s="98">
        <v>1152</v>
      </c>
      <c r="D64" s="97">
        <v>0</v>
      </c>
      <c r="E64" s="98">
        <v>0</v>
      </c>
      <c r="F64" s="97">
        <v>1</v>
      </c>
      <c r="G64"/>
      <c r="H64"/>
    </row>
    <row r="65" spans="1:8" ht="23.25" x14ac:dyDescent="0.35">
      <c r="A65" s="101">
        <v>45068</v>
      </c>
      <c r="B65" s="97">
        <v>12</v>
      </c>
      <c r="C65" s="98">
        <v>864</v>
      </c>
      <c r="D65" s="97">
        <v>0</v>
      </c>
      <c r="E65" s="98">
        <v>0</v>
      </c>
      <c r="F65" s="97">
        <v>1</v>
      </c>
      <c r="G65"/>
      <c r="H65"/>
    </row>
    <row r="66" spans="1:8" ht="23.25" x14ac:dyDescent="0.35">
      <c r="A66" s="102" t="s">
        <v>173</v>
      </c>
      <c r="B66" s="97">
        <v>12</v>
      </c>
      <c r="C66" s="98">
        <v>864</v>
      </c>
      <c r="D66" s="97">
        <v>0</v>
      </c>
      <c r="E66" s="98">
        <v>0</v>
      </c>
      <c r="F66" s="97">
        <v>1</v>
      </c>
      <c r="G66"/>
      <c r="H66"/>
    </row>
    <row r="67" spans="1:8" ht="23.25" x14ac:dyDescent="0.35">
      <c r="A67" s="99" t="s">
        <v>261</v>
      </c>
      <c r="B67" s="97">
        <v>69</v>
      </c>
      <c r="C67" s="98">
        <v>2748</v>
      </c>
      <c r="D67" s="97">
        <v>0</v>
      </c>
      <c r="E67" s="98">
        <v>0</v>
      </c>
      <c r="F67" s="97">
        <v>5</v>
      </c>
      <c r="G67"/>
      <c r="H67"/>
    </row>
    <row r="68" spans="1:8" ht="23.25" x14ac:dyDescent="0.35">
      <c r="A68" s="100" t="s">
        <v>16</v>
      </c>
      <c r="B68" s="97">
        <v>69</v>
      </c>
      <c r="C68" s="98">
        <v>2748</v>
      </c>
      <c r="D68" s="97">
        <v>0</v>
      </c>
      <c r="E68" s="98">
        <v>0</v>
      </c>
      <c r="F68" s="97">
        <v>5</v>
      </c>
      <c r="G68"/>
      <c r="H68"/>
    </row>
    <row r="69" spans="1:8" ht="23.25" x14ac:dyDescent="0.35">
      <c r="A69" s="101">
        <v>45174</v>
      </c>
      <c r="B69" s="97">
        <v>27</v>
      </c>
      <c r="C69" s="98">
        <v>1104</v>
      </c>
      <c r="D69" s="97">
        <v>0</v>
      </c>
      <c r="E69" s="98">
        <v>0</v>
      </c>
      <c r="F69" s="97">
        <v>2</v>
      </c>
      <c r="G69"/>
      <c r="H69"/>
    </row>
    <row r="70" spans="1:8" ht="23.25" x14ac:dyDescent="0.35">
      <c r="A70" s="102" t="s">
        <v>183</v>
      </c>
      <c r="B70" s="97">
        <v>12</v>
      </c>
      <c r="C70" s="98">
        <v>564</v>
      </c>
      <c r="D70" s="97">
        <v>0</v>
      </c>
      <c r="E70" s="98">
        <v>0</v>
      </c>
      <c r="F70" s="97">
        <v>1</v>
      </c>
      <c r="G70"/>
      <c r="H70"/>
    </row>
    <row r="71" spans="1:8" ht="23.25" x14ac:dyDescent="0.35">
      <c r="A71" s="102" t="s">
        <v>184</v>
      </c>
      <c r="B71" s="97">
        <v>15</v>
      </c>
      <c r="C71" s="98">
        <v>540</v>
      </c>
      <c r="D71" s="97">
        <v>0</v>
      </c>
      <c r="E71" s="98">
        <v>0</v>
      </c>
      <c r="F71" s="97">
        <v>1</v>
      </c>
      <c r="G71"/>
      <c r="H71"/>
    </row>
    <row r="72" spans="1:8" ht="23.25" x14ac:dyDescent="0.35">
      <c r="A72" s="101">
        <v>45175</v>
      </c>
      <c r="B72" s="97">
        <v>15</v>
      </c>
      <c r="C72" s="98">
        <v>540</v>
      </c>
      <c r="D72" s="97">
        <v>0</v>
      </c>
      <c r="E72" s="98">
        <v>0</v>
      </c>
      <c r="F72" s="97">
        <v>1</v>
      </c>
      <c r="G72"/>
      <c r="H72"/>
    </row>
    <row r="73" spans="1:8" ht="23.25" x14ac:dyDescent="0.35">
      <c r="A73" s="102" t="s">
        <v>184</v>
      </c>
      <c r="B73" s="97">
        <v>15</v>
      </c>
      <c r="C73" s="98">
        <v>540</v>
      </c>
      <c r="D73" s="97">
        <v>0</v>
      </c>
      <c r="E73" s="98">
        <v>0</v>
      </c>
      <c r="F73" s="97">
        <v>1</v>
      </c>
      <c r="G73"/>
      <c r="H73"/>
    </row>
    <row r="74" spans="1:8" ht="23.25" x14ac:dyDescent="0.35">
      <c r="A74" s="101">
        <v>45176</v>
      </c>
      <c r="B74" s="97">
        <v>15</v>
      </c>
      <c r="C74" s="98">
        <v>540</v>
      </c>
      <c r="D74" s="97">
        <v>0</v>
      </c>
      <c r="E74" s="98">
        <v>0</v>
      </c>
      <c r="F74" s="97">
        <v>1</v>
      </c>
      <c r="G74"/>
      <c r="H74"/>
    </row>
    <row r="75" spans="1:8" ht="23.25" x14ac:dyDescent="0.35">
      <c r="A75" s="102" t="s">
        <v>184</v>
      </c>
      <c r="B75" s="97">
        <v>15</v>
      </c>
      <c r="C75" s="98">
        <v>540</v>
      </c>
      <c r="D75" s="97">
        <v>0</v>
      </c>
      <c r="E75" s="98">
        <v>0</v>
      </c>
      <c r="F75" s="97">
        <v>1</v>
      </c>
      <c r="G75"/>
      <c r="H75"/>
    </row>
    <row r="76" spans="1:8" ht="23.25" x14ac:dyDescent="0.35">
      <c r="A76" s="101">
        <v>45180</v>
      </c>
      <c r="B76" s="97">
        <v>12</v>
      </c>
      <c r="C76" s="98">
        <v>564</v>
      </c>
      <c r="D76" s="97">
        <v>0</v>
      </c>
      <c r="E76" s="98">
        <v>0</v>
      </c>
      <c r="F76" s="97">
        <v>1</v>
      </c>
      <c r="G76"/>
      <c r="H76"/>
    </row>
    <row r="77" spans="1:8" ht="23.25" x14ac:dyDescent="0.35">
      <c r="A77" s="102" t="s">
        <v>112</v>
      </c>
      <c r="B77" s="97">
        <v>12</v>
      </c>
      <c r="C77" s="98">
        <v>564</v>
      </c>
      <c r="D77" s="97">
        <v>0</v>
      </c>
      <c r="E77" s="98">
        <v>0</v>
      </c>
      <c r="F77" s="97">
        <v>1</v>
      </c>
      <c r="G77"/>
      <c r="H77"/>
    </row>
    <row r="78" spans="1:8" ht="23.25" x14ac:dyDescent="0.35">
      <c r="A78" s="99" t="s">
        <v>262</v>
      </c>
      <c r="B78" s="97">
        <v>90</v>
      </c>
      <c r="C78" s="98">
        <v>3924</v>
      </c>
      <c r="D78" s="97">
        <v>0</v>
      </c>
      <c r="E78" s="98">
        <v>0</v>
      </c>
      <c r="F78" s="97">
        <v>8</v>
      </c>
      <c r="G78"/>
      <c r="H78"/>
    </row>
    <row r="79" spans="1:8" ht="23.25" x14ac:dyDescent="0.35">
      <c r="A79" s="100" t="s">
        <v>16</v>
      </c>
      <c r="B79" s="97">
        <v>90</v>
      </c>
      <c r="C79" s="98">
        <v>3924</v>
      </c>
      <c r="D79" s="97">
        <v>0</v>
      </c>
      <c r="E79" s="98">
        <v>0</v>
      </c>
      <c r="F79" s="97">
        <v>8</v>
      </c>
      <c r="G79"/>
      <c r="H79"/>
    </row>
    <row r="80" spans="1:8" ht="18" customHeight="1" x14ac:dyDescent="0.35">
      <c r="A80" s="101">
        <v>45202</v>
      </c>
      <c r="B80" s="97">
        <v>12</v>
      </c>
      <c r="C80" s="98">
        <v>588</v>
      </c>
      <c r="D80" s="97">
        <v>0</v>
      </c>
      <c r="E80" s="98">
        <v>0</v>
      </c>
      <c r="F80" s="97">
        <v>1</v>
      </c>
      <c r="G80"/>
      <c r="H80"/>
    </row>
    <row r="81" spans="1:8" ht="17.25" customHeight="1" x14ac:dyDescent="0.35">
      <c r="A81" s="102" t="s">
        <v>189</v>
      </c>
      <c r="B81" s="97">
        <v>12</v>
      </c>
      <c r="C81" s="98">
        <v>588</v>
      </c>
      <c r="D81" s="97">
        <v>0</v>
      </c>
      <c r="E81" s="98">
        <v>0</v>
      </c>
      <c r="F81" s="97">
        <v>1</v>
      </c>
      <c r="G81"/>
      <c r="H81"/>
    </row>
    <row r="82" spans="1:8" ht="24" customHeight="1" x14ac:dyDescent="0.35">
      <c r="A82" s="101">
        <v>45203</v>
      </c>
      <c r="B82" s="97">
        <v>10</v>
      </c>
      <c r="C82" s="98">
        <v>360</v>
      </c>
      <c r="D82" s="97">
        <v>0</v>
      </c>
      <c r="E82" s="98">
        <v>0</v>
      </c>
      <c r="F82" s="97">
        <v>1</v>
      </c>
      <c r="G82"/>
      <c r="H82"/>
    </row>
    <row r="83" spans="1:8" ht="18" customHeight="1" x14ac:dyDescent="0.35">
      <c r="A83" s="102" t="s">
        <v>202</v>
      </c>
      <c r="B83" s="97">
        <v>10</v>
      </c>
      <c r="C83" s="98">
        <v>360</v>
      </c>
      <c r="D83" s="97">
        <v>0</v>
      </c>
      <c r="E83" s="98">
        <v>0</v>
      </c>
      <c r="F83" s="97">
        <v>1</v>
      </c>
      <c r="G83"/>
      <c r="H83"/>
    </row>
    <row r="84" spans="1:8" ht="24" customHeight="1" x14ac:dyDescent="0.35">
      <c r="A84" s="101">
        <v>45209</v>
      </c>
      <c r="B84" s="97">
        <v>12</v>
      </c>
      <c r="C84" s="98">
        <v>564</v>
      </c>
      <c r="D84" s="97">
        <v>0</v>
      </c>
      <c r="E84" s="98">
        <v>0</v>
      </c>
      <c r="F84" s="97">
        <v>1</v>
      </c>
      <c r="G84"/>
      <c r="H84"/>
    </row>
    <row r="85" spans="1:8" ht="23.25" x14ac:dyDescent="0.35">
      <c r="A85" s="102" t="s">
        <v>191</v>
      </c>
      <c r="B85" s="97">
        <v>12</v>
      </c>
      <c r="C85" s="98">
        <v>564</v>
      </c>
      <c r="D85" s="97">
        <v>0</v>
      </c>
      <c r="E85" s="98">
        <v>0</v>
      </c>
      <c r="F85" s="97">
        <v>1</v>
      </c>
      <c r="G85"/>
      <c r="H85"/>
    </row>
    <row r="86" spans="1:8" ht="23.25" x14ac:dyDescent="0.35">
      <c r="A86" s="101">
        <v>45210</v>
      </c>
      <c r="B86" s="97">
        <v>10</v>
      </c>
      <c r="C86" s="98">
        <v>360</v>
      </c>
      <c r="D86" s="97">
        <v>0</v>
      </c>
      <c r="E86" s="98">
        <v>0</v>
      </c>
      <c r="F86" s="97">
        <v>1</v>
      </c>
      <c r="G86"/>
      <c r="H86"/>
    </row>
    <row r="87" spans="1:8" ht="23.25" x14ac:dyDescent="0.35">
      <c r="A87" s="102" t="s">
        <v>192</v>
      </c>
      <c r="B87" s="97">
        <v>10</v>
      </c>
      <c r="C87" s="98">
        <v>360</v>
      </c>
      <c r="D87" s="97">
        <v>0</v>
      </c>
      <c r="E87" s="98">
        <v>0</v>
      </c>
      <c r="F87" s="97">
        <v>1</v>
      </c>
      <c r="G87"/>
      <c r="H87"/>
    </row>
    <row r="88" spans="1:8" ht="23.25" x14ac:dyDescent="0.35">
      <c r="A88" s="101">
        <v>45236</v>
      </c>
      <c r="B88" s="97">
        <v>12</v>
      </c>
      <c r="C88" s="98">
        <v>564</v>
      </c>
      <c r="D88" s="97">
        <v>0</v>
      </c>
      <c r="E88" s="98">
        <v>0</v>
      </c>
      <c r="F88" s="97">
        <v>1</v>
      </c>
      <c r="G88"/>
      <c r="H88"/>
    </row>
    <row r="89" spans="1:8" ht="23.25" x14ac:dyDescent="0.35">
      <c r="A89" s="102" t="s">
        <v>194</v>
      </c>
      <c r="B89" s="97">
        <v>12</v>
      </c>
      <c r="C89" s="98">
        <v>564</v>
      </c>
      <c r="D89" s="97">
        <v>0</v>
      </c>
      <c r="E89" s="98">
        <v>0</v>
      </c>
      <c r="F89" s="97">
        <v>1</v>
      </c>
      <c r="G89"/>
      <c r="H89"/>
    </row>
    <row r="90" spans="1:8" ht="23.25" x14ac:dyDescent="0.35">
      <c r="A90" s="101">
        <v>45243</v>
      </c>
      <c r="B90" s="97">
        <v>12</v>
      </c>
      <c r="C90" s="98">
        <v>564</v>
      </c>
      <c r="D90" s="97">
        <v>0</v>
      </c>
      <c r="E90" s="98">
        <v>0</v>
      </c>
      <c r="F90" s="97">
        <v>1</v>
      </c>
      <c r="G90"/>
      <c r="H90"/>
    </row>
    <row r="91" spans="1:8" ht="23.25" x14ac:dyDescent="0.35">
      <c r="A91" s="102" t="s">
        <v>196</v>
      </c>
      <c r="B91" s="97">
        <v>12</v>
      </c>
      <c r="C91" s="98">
        <v>564</v>
      </c>
      <c r="D91" s="97">
        <v>0</v>
      </c>
      <c r="E91" s="98">
        <v>0</v>
      </c>
      <c r="F91" s="97">
        <v>1</v>
      </c>
      <c r="G91"/>
      <c r="H91"/>
    </row>
    <row r="92" spans="1:8" ht="23.25" x14ac:dyDescent="0.35">
      <c r="A92" s="101">
        <v>45244</v>
      </c>
      <c r="B92" s="97">
        <v>10</v>
      </c>
      <c r="C92" s="98">
        <v>360</v>
      </c>
      <c r="D92" s="97">
        <v>0</v>
      </c>
      <c r="E92" s="98">
        <v>0</v>
      </c>
      <c r="F92" s="97">
        <v>1</v>
      </c>
      <c r="G92"/>
      <c r="H92"/>
    </row>
    <row r="93" spans="1:8" ht="23.25" x14ac:dyDescent="0.35">
      <c r="A93" s="102" t="s">
        <v>198</v>
      </c>
      <c r="B93" s="97">
        <v>10</v>
      </c>
      <c r="C93" s="98">
        <v>360</v>
      </c>
      <c r="D93" s="97">
        <v>0</v>
      </c>
      <c r="E93" s="98">
        <v>0</v>
      </c>
      <c r="F93" s="97">
        <v>1</v>
      </c>
      <c r="G93"/>
      <c r="H93"/>
    </row>
    <row r="94" spans="1:8" ht="23.25" x14ac:dyDescent="0.35">
      <c r="A94" s="101">
        <v>45245</v>
      </c>
      <c r="B94" s="97">
        <v>12</v>
      </c>
      <c r="C94" s="98">
        <v>564</v>
      </c>
      <c r="D94" s="97">
        <v>0</v>
      </c>
      <c r="E94" s="98">
        <v>0</v>
      </c>
      <c r="F94" s="97">
        <v>1</v>
      </c>
      <c r="G94"/>
      <c r="H94"/>
    </row>
    <row r="95" spans="1:8" ht="23.25" x14ac:dyDescent="0.35">
      <c r="A95" s="102" t="s">
        <v>200</v>
      </c>
      <c r="B95" s="97">
        <v>12</v>
      </c>
      <c r="C95" s="98">
        <v>564</v>
      </c>
      <c r="D95" s="97">
        <v>0</v>
      </c>
      <c r="E95" s="98">
        <v>0</v>
      </c>
      <c r="F95" s="97">
        <v>1</v>
      </c>
      <c r="G95"/>
      <c r="H95"/>
    </row>
    <row r="96" spans="1:8" ht="23.25" x14ac:dyDescent="0.35">
      <c r="A96" s="103" t="s">
        <v>30</v>
      </c>
      <c r="B96" s="97">
        <v>10</v>
      </c>
      <c r="C96" s="98">
        <v>1440</v>
      </c>
      <c r="D96" s="97">
        <v>0</v>
      </c>
      <c r="E96" s="98">
        <v>0</v>
      </c>
      <c r="F96" s="97">
        <v>1</v>
      </c>
      <c r="G96"/>
      <c r="H96"/>
    </row>
    <row r="97" spans="1:8" ht="23.25" x14ac:dyDescent="0.35">
      <c r="A97" s="99" t="s">
        <v>263</v>
      </c>
      <c r="B97" s="97">
        <v>10</v>
      </c>
      <c r="C97" s="98">
        <v>1440</v>
      </c>
      <c r="D97" s="97">
        <v>0</v>
      </c>
      <c r="E97" s="98">
        <v>0</v>
      </c>
      <c r="F97" s="97">
        <v>1</v>
      </c>
      <c r="G97"/>
      <c r="H97"/>
    </row>
    <row r="98" spans="1:8" ht="23.25" x14ac:dyDescent="0.35">
      <c r="A98" s="100" t="s">
        <v>90</v>
      </c>
      <c r="B98" s="97">
        <v>10</v>
      </c>
      <c r="C98" s="98">
        <v>1440</v>
      </c>
      <c r="D98" s="97">
        <v>0</v>
      </c>
      <c r="E98" s="98">
        <v>0</v>
      </c>
      <c r="F98" s="97">
        <v>1</v>
      </c>
      <c r="G98"/>
      <c r="H98"/>
    </row>
    <row r="99" spans="1:8" ht="23.25" x14ac:dyDescent="0.35">
      <c r="A99" s="101" t="s">
        <v>217</v>
      </c>
      <c r="B99" s="97">
        <v>10</v>
      </c>
      <c r="C99" s="98">
        <v>1440</v>
      </c>
      <c r="D99" s="97">
        <v>0</v>
      </c>
      <c r="E99" s="98">
        <v>0</v>
      </c>
      <c r="F99" s="97">
        <v>1</v>
      </c>
      <c r="G99"/>
      <c r="H99"/>
    </row>
    <row r="100" spans="1:8" ht="23.25" x14ac:dyDescent="0.35">
      <c r="A100" s="102" t="s">
        <v>219</v>
      </c>
      <c r="B100" s="97">
        <v>10</v>
      </c>
      <c r="C100" s="98">
        <v>1440</v>
      </c>
      <c r="D100" s="97">
        <v>0</v>
      </c>
      <c r="E100" s="98">
        <v>0</v>
      </c>
      <c r="F100" s="97">
        <v>1</v>
      </c>
      <c r="G100"/>
      <c r="H100"/>
    </row>
    <row r="101" spans="1:8" ht="23.25" x14ac:dyDescent="0.35">
      <c r="A101" s="103" t="s">
        <v>31</v>
      </c>
      <c r="B101" s="97">
        <v>119</v>
      </c>
      <c r="C101" s="98">
        <v>3948</v>
      </c>
      <c r="D101" s="97">
        <v>0</v>
      </c>
      <c r="E101" s="98">
        <v>0</v>
      </c>
      <c r="F101" s="97">
        <v>14</v>
      </c>
      <c r="G101"/>
      <c r="H101"/>
    </row>
    <row r="102" spans="1:8" ht="23.25" x14ac:dyDescent="0.35">
      <c r="A102" s="99" t="s">
        <v>263</v>
      </c>
      <c r="B102" s="97">
        <v>63</v>
      </c>
      <c r="C102" s="98">
        <v>1748</v>
      </c>
      <c r="D102" s="97">
        <v>0</v>
      </c>
      <c r="E102" s="98">
        <v>0</v>
      </c>
      <c r="F102" s="97">
        <v>8</v>
      </c>
      <c r="G102"/>
      <c r="H102"/>
    </row>
    <row r="103" spans="1:8" ht="23.25" x14ac:dyDescent="0.35">
      <c r="A103" s="100" t="s">
        <v>17</v>
      </c>
      <c r="B103" s="97">
        <v>53</v>
      </c>
      <c r="C103" s="98">
        <v>1028</v>
      </c>
      <c r="D103" s="97">
        <v>0</v>
      </c>
      <c r="E103" s="98">
        <v>0</v>
      </c>
      <c r="F103" s="97">
        <v>7</v>
      </c>
      <c r="G103"/>
      <c r="H103"/>
    </row>
    <row r="104" spans="1:8" ht="23.25" x14ac:dyDescent="0.35">
      <c r="A104" s="101" t="s">
        <v>217</v>
      </c>
      <c r="B104" s="97">
        <v>53</v>
      </c>
      <c r="C104" s="98">
        <v>1028</v>
      </c>
      <c r="D104" s="97">
        <v>0</v>
      </c>
      <c r="E104" s="98">
        <v>0</v>
      </c>
      <c r="F104" s="97">
        <v>7</v>
      </c>
      <c r="G104"/>
      <c r="H104"/>
    </row>
    <row r="105" spans="1:8" ht="23.25" x14ac:dyDescent="0.35">
      <c r="A105" s="102" t="s">
        <v>232</v>
      </c>
      <c r="B105" s="97">
        <v>5</v>
      </c>
      <c r="C105" s="98">
        <v>80</v>
      </c>
      <c r="D105" s="97">
        <v>0</v>
      </c>
      <c r="E105" s="98">
        <v>0</v>
      </c>
      <c r="F105" s="97">
        <v>1</v>
      </c>
      <c r="G105"/>
      <c r="H105"/>
    </row>
    <row r="106" spans="1:8" ht="23.25" x14ac:dyDescent="0.35">
      <c r="A106" s="102" t="s">
        <v>224</v>
      </c>
      <c r="B106" s="97">
        <v>10</v>
      </c>
      <c r="C106" s="98">
        <v>180</v>
      </c>
      <c r="D106" s="97">
        <v>0</v>
      </c>
      <c r="E106" s="98">
        <v>0</v>
      </c>
      <c r="F106" s="97">
        <v>1</v>
      </c>
      <c r="G106"/>
      <c r="H106"/>
    </row>
    <row r="107" spans="1:8" ht="23.25" x14ac:dyDescent="0.35">
      <c r="A107" s="102" t="s">
        <v>225</v>
      </c>
      <c r="B107" s="97">
        <v>10</v>
      </c>
      <c r="C107" s="98">
        <v>240</v>
      </c>
      <c r="D107" s="97">
        <v>0</v>
      </c>
      <c r="E107" s="98">
        <v>0</v>
      </c>
      <c r="F107" s="97">
        <v>1</v>
      </c>
      <c r="G107"/>
      <c r="H107"/>
    </row>
    <row r="108" spans="1:8" ht="23.25" x14ac:dyDescent="0.35">
      <c r="A108" s="102" t="s">
        <v>226</v>
      </c>
      <c r="B108" s="97">
        <v>10</v>
      </c>
      <c r="C108" s="98">
        <v>240</v>
      </c>
      <c r="D108" s="97">
        <v>0</v>
      </c>
      <c r="E108" s="98">
        <v>0</v>
      </c>
      <c r="F108" s="97">
        <v>1</v>
      </c>
      <c r="G108"/>
      <c r="H108"/>
    </row>
    <row r="109" spans="1:8" ht="23.25" x14ac:dyDescent="0.35">
      <c r="A109" s="102" t="s">
        <v>230</v>
      </c>
      <c r="B109" s="97">
        <v>5</v>
      </c>
      <c r="C109" s="98">
        <v>80</v>
      </c>
      <c r="D109" s="97">
        <v>0</v>
      </c>
      <c r="E109" s="98">
        <v>0</v>
      </c>
      <c r="F109" s="97">
        <v>1</v>
      </c>
      <c r="G109"/>
      <c r="H109"/>
    </row>
    <row r="110" spans="1:8" ht="23.25" x14ac:dyDescent="0.35">
      <c r="A110" s="102" t="s">
        <v>234</v>
      </c>
      <c r="B110" s="97">
        <v>6</v>
      </c>
      <c r="C110" s="98">
        <v>96</v>
      </c>
      <c r="D110" s="97">
        <v>0</v>
      </c>
      <c r="E110" s="98">
        <v>0</v>
      </c>
      <c r="F110" s="97">
        <v>1</v>
      </c>
      <c r="G110"/>
      <c r="H110"/>
    </row>
    <row r="111" spans="1:8" ht="23.25" x14ac:dyDescent="0.35">
      <c r="A111" s="102" t="s">
        <v>236</v>
      </c>
      <c r="B111" s="97">
        <v>7</v>
      </c>
      <c r="C111" s="98">
        <v>112</v>
      </c>
      <c r="D111" s="97">
        <v>0</v>
      </c>
      <c r="E111" s="98">
        <v>0</v>
      </c>
      <c r="F111" s="97">
        <v>1</v>
      </c>
      <c r="G111"/>
      <c r="H111"/>
    </row>
    <row r="112" spans="1:8" ht="23.25" x14ac:dyDescent="0.35">
      <c r="A112" s="100" t="s">
        <v>18</v>
      </c>
      <c r="B112" s="97">
        <v>10</v>
      </c>
      <c r="C112" s="98">
        <v>720</v>
      </c>
      <c r="D112" s="97">
        <v>0</v>
      </c>
      <c r="E112" s="98">
        <v>0</v>
      </c>
      <c r="F112" s="97">
        <v>1</v>
      </c>
      <c r="G112"/>
      <c r="H112"/>
    </row>
    <row r="113" spans="1:8" ht="23.25" x14ac:dyDescent="0.35">
      <c r="A113" s="101" t="s">
        <v>217</v>
      </c>
      <c r="B113" s="97">
        <v>10</v>
      </c>
      <c r="C113" s="98">
        <v>720</v>
      </c>
      <c r="D113" s="97">
        <v>0</v>
      </c>
      <c r="E113" s="98">
        <v>0</v>
      </c>
      <c r="F113" s="97">
        <v>1</v>
      </c>
      <c r="G113"/>
      <c r="H113"/>
    </row>
    <row r="114" spans="1:8" ht="23.25" x14ac:dyDescent="0.35">
      <c r="A114" s="102" t="s">
        <v>228</v>
      </c>
      <c r="B114" s="97">
        <v>10</v>
      </c>
      <c r="C114" s="98">
        <v>720</v>
      </c>
      <c r="D114" s="97">
        <v>0</v>
      </c>
      <c r="E114" s="98">
        <v>0</v>
      </c>
      <c r="F114" s="97">
        <v>1</v>
      </c>
      <c r="G114"/>
      <c r="H114"/>
    </row>
    <row r="115" spans="1:8" ht="23.25" x14ac:dyDescent="0.35">
      <c r="A115" s="99" t="s">
        <v>145</v>
      </c>
      <c r="B115" s="97">
        <v>20</v>
      </c>
      <c r="C115" s="98">
        <v>900</v>
      </c>
      <c r="D115" s="97">
        <v>0</v>
      </c>
      <c r="E115" s="98">
        <v>0</v>
      </c>
      <c r="F115" s="97">
        <v>2</v>
      </c>
      <c r="G115"/>
      <c r="H115"/>
    </row>
    <row r="116" spans="1:8" ht="23.25" x14ac:dyDescent="0.35">
      <c r="A116" s="100" t="s">
        <v>17</v>
      </c>
      <c r="B116" s="97">
        <v>10</v>
      </c>
      <c r="C116" s="98">
        <v>200</v>
      </c>
      <c r="D116" s="97">
        <v>0</v>
      </c>
      <c r="E116" s="98">
        <v>0</v>
      </c>
      <c r="F116" s="97">
        <v>1</v>
      </c>
      <c r="G116"/>
      <c r="H116"/>
    </row>
    <row r="117" spans="1:8" ht="23.25" x14ac:dyDescent="0.35">
      <c r="A117" s="101">
        <v>44987</v>
      </c>
      <c r="B117" s="97">
        <v>10</v>
      </c>
      <c r="C117" s="98">
        <v>200</v>
      </c>
      <c r="D117" s="97">
        <v>0</v>
      </c>
      <c r="E117" s="98">
        <v>0</v>
      </c>
      <c r="F117" s="97">
        <v>1</v>
      </c>
      <c r="G117"/>
      <c r="H117"/>
    </row>
    <row r="118" spans="1:8" ht="23.25" x14ac:dyDescent="0.35">
      <c r="A118" s="102" t="s">
        <v>206</v>
      </c>
      <c r="B118" s="97">
        <v>10</v>
      </c>
      <c r="C118" s="98">
        <v>200</v>
      </c>
      <c r="D118" s="97">
        <v>0</v>
      </c>
      <c r="E118" s="98">
        <v>0</v>
      </c>
      <c r="F118" s="97">
        <v>1</v>
      </c>
      <c r="G118"/>
      <c r="H118"/>
    </row>
    <row r="119" spans="1:8" ht="23.25" x14ac:dyDescent="0.35">
      <c r="A119" s="100" t="s">
        <v>16</v>
      </c>
      <c r="B119" s="97">
        <v>10</v>
      </c>
      <c r="C119" s="98">
        <v>700</v>
      </c>
      <c r="D119" s="97">
        <v>0</v>
      </c>
      <c r="E119" s="98">
        <v>0</v>
      </c>
      <c r="F119" s="97">
        <v>1</v>
      </c>
      <c r="G119"/>
      <c r="H119"/>
    </row>
    <row r="120" spans="1:8" ht="23.25" x14ac:dyDescent="0.35">
      <c r="A120" s="101">
        <v>45009</v>
      </c>
      <c r="B120" s="97">
        <v>10</v>
      </c>
      <c r="C120" s="98">
        <v>700</v>
      </c>
      <c r="D120" s="97">
        <v>0</v>
      </c>
      <c r="E120" s="98">
        <v>0</v>
      </c>
      <c r="F120" s="97">
        <v>1</v>
      </c>
      <c r="G120"/>
      <c r="H120"/>
    </row>
    <row r="121" spans="1:8" ht="23.25" x14ac:dyDescent="0.35">
      <c r="A121" s="102" t="s">
        <v>205</v>
      </c>
      <c r="B121" s="97">
        <v>10</v>
      </c>
      <c r="C121" s="98">
        <v>700</v>
      </c>
      <c r="D121" s="97">
        <v>0</v>
      </c>
      <c r="E121" s="98">
        <v>0</v>
      </c>
      <c r="F121" s="97">
        <v>1</v>
      </c>
      <c r="G121"/>
      <c r="H121"/>
    </row>
    <row r="122" spans="1:8" ht="23.25" x14ac:dyDescent="0.35">
      <c r="A122" s="99" t="s">
        <v>260</v>
      </c>
      <c r="B122" s="97">
        <v>10</v>
      </c>
      <c r="C122" s="98">
        <v>200</v>
      </c>
      <c r="D122" s="97">
        <v>0</v>
      </c>
      <c r="E122" s="98">
        <v>0</v>
      </c>
      <c r="F122" s="97">
        <v>1</v>
      </c>
      <c r="G122"/>
      <c r="H122"/>
    </row>
    <row r="123" spans="1:8" ht="23.25" x14ac:dyDescent="0.35">
      <c r="A123" s="100" t="s">
        <v>17</v>
      </c>
      <c r="B123" s="97">
        <v>10</v>
      </c>
      <c r="C123" s="98">
        <v>200</v>
      </c>
      <c r="D123" s="97">
        <v>0</v>
      </c>
      <c r="E123" s="98">
        <v>0</v>
      </c>
      <c r="F123" s="97">
        <v>1</v>
      </c>
      <c r="G123"/>
      <c r="H123"/>
    </row>
    <row r="124" spans="1:8" ht="23.25" x14ac:dyDescent="0.35">
      <c r="A124" s="101">
        <v>45041</v>
      </c>
      <c r="B124" s="97">
        <v>10</v>
      </c>
      <c r="C124" s="98">
        <v>200</v>
      </c>
      <c r="D124" s="97">
        <v>0</v>
      </c>
      <c r="E124" s="98">
        <v>0</v>
      </c>
      <c r="F124" s="97">
        <v>1</v>
      </c>
      <c r="G124"/>
      <c r="H124"/>
    </row>
    <row r="125" spans="1:8" ht="23.25" x14ac:dyDescent="0.35">
      <c r="A125" s="102" t="s">
        <v>112</v>
      </c>
      <c r="B125" s="97">
        <v>10</v>
      </c>
      <c r="C125" s="98">
        <v>200</v>
      </c>
      <c r="D125" s="97">
        <v>0</v>
      </c>
      <c r="E125" s="98">
        <v>0</v>
      </c>
      <c r="F125" s="97">
        <v>1</v>
      </c>
      <c r="G125"/>
      <c r="H125"/>
    </row>
    <row r="126" spans="1:8" ht="23.25" x14ac:dyDescent="0.35">
      <c r="A126" s="99" t="s">
        <v>261</v>
      </c>
      <c r="B126" s="97">
        <v>8</v>
      </c>
      <c r="C126" s="98">
        <v>560</v>
      </c>
      <c r="D126" s="97">
        <v>0</v>
      </c>
      <c r="E126" s="98">
        <v>0</v>
      </c>
      <c r="F126" s="97">
        <v>1</v>
      </c>
      <c r="G126"/>
      <c r="H126"/>
    </row>
    <row r="127" spans="1:8" ht="23.25" x14ac:dyDescent="0.35">
      <c r="A127" s="100" t="s">
        <v>16</v>
      </c>
      <c r="B127" s="97">
        <v>8</v>
      </c>
      <c r="C127" s="98">
        <v>560</v>
      </c>
      <c r="D127" s="97">
        <v>0</v>
      </c>
      <c r="E127" s="98">
        <v>0</v>
      </c>
      <c r="F127" s="97">
        <v>1</v>
      </c>
      <c r="G127"/>
      <c r="H127"/>
    </row>
    <row r="128" spans="1:8" ht="23.25" x14ac:dyDescent="0.35">
      <c r="A128" s="101">
        <v>45176</v>
      </c>
      <c r="B128" s="97">
        <v>8</v>
      </c>
      <c r="C128" s="98">
        <v>560</v>
      </c>
      <c r="D128" s="97">
        <v>0</v>
      </c>
      <c r="E128" s="98">
        <v>0</v>
      </c>
      <c r="F128" s="97">
        <v>1</v>
      </c>
      <c r="G128"/>
      <c r="H128"/>
    </row>
    <row r="129" spans="1:8" ht="23.25" x14ac:dyDescent="0.35">
      <c r="A129" s="102" t="s">
        <v>205</v>
      </c>
      <c r="B129" s="97">
        <v>8</v>
      </c>
      <c r="C129" s="98">
        <v>560</v>
      </c>
      <c r="D129" s="97">
        <v>0</v>
      </c>
      <c r="E129" s="98">
        <v>0</v>
      </c>
      <c r="F129" s="97">
        <v>1</v>
      </c>
      <c r="G129"/>
      <c r="H129"/>
    </row>
    <row r="130" spans="1:8" ht="23.25" x14ac:dyDescent="0.35">
      <c r="A130" s="99" t="s">
        <v>262</v>
      </c>
      <c r="B130" s="97">
        <v>18</v>
      </c>
      <c r="C130" s="98">
        <v>540</v>
      </c>
      <c r="D130" s="97">
        <v>0</v>
      </c>
      <c r="E130" s="98">
        <v>0</v>
      </c>
      <c r="F130" s="97">
        <v>2</v>
      </c>
      <c r="G130"/>
      <c r="H130"/>
    </row>
    <row r="131" spans="1:8" ht="23.25" x14ac:dyDescent="0.35">
      <c r="A131" s="100" t="s">
        <v>17</v>
      </c>
      <c r="B131" s="97">
        <v>8</v>
      </c>
      <c r="C131" s="98">
        <v>160</v>
      </c>
      <c r="D131" s="97">
        <v>0</v>
      </c>
      <c r="E131" s="98">
        <v>0</v>
      </c>
      <c r="F131" s="97">
        <v>1</v>
      </c>
      <c r="G131"/>
      <c r="H131"/>
    </row>
    <row r="132" spans="1:8" ht="23.25" x14ac:dyDescent="0.35">
      <c r="A132" s="101">
        <v>45271</v>
      </c>
      <c r="B132" s="97">
        <v>8</v>
      </c>
      <c r="C132" s="98">
        <v>160</v>
      </c>
      <c r="D132" s="97">
        <v>0</v>
      </c>
      <c r="E132" s="98">
        <v>0</v>
      </c>
      <c r="F132" s="97">
        <v>1</v>
      </c>
      <c r="G132"/>
      <c r="H132"/>
    </row>
    <row r="133" spans="1:8" ht="23.25" x14ac:dyDescent="0.35">
      <c r="A133" s="102" t="s">
        <v>215</v>
      </c>
      <c r="B133" s="97">
        <v>8</v>
      </c>
      <c r="C133" s="98">
        <v>160</v>
      </c>
      <c r="D133" s="97">
        <v>0</v>
      </c>
      <c r="E133" s="98">
        <v>0</v>
      </c>
      <c r="F133" s="97">
        <v>1</v>
      </c>
      <c r="G133"/>
      <c r="H133"/>
    </row>
    <row r="134" spans="1:8" ht="23.25" x14ac:dyDescent="0.35">
      <c r="A134" s="100" t="s">
        <v>16</v>
      </c>
      <c r="B134" s="97">
        <v>10</v>
      </c>
      <c r="C134" s="98">
        <v>380</v>
      </c>
      <c r="D134" s="97">
        <v>0</v>
      </c>
      <c r="E134" s="98">
        <v>0</v>
      </c>
      <c r="F134" s="97">
        <v>1</v>
      </c>
      <c r="G134"/>
      <c r="H134"/>
    </row>
    <row r="135" spans="1:8" ht="23.25" x14ac:dyDescent="0.35">
      <c r="A135" s="101">
        <v>45211</v>
      </c>
      <c r="B135" s="97">
        <v>10</v>
      </c>
      <c r="C135" s="98">
        <v>380</v>
      </c>
      <c r="D135" s="97">
        <v>0</v>
      </c>
      <c r="E135" s="98">
        <v>0</v>
      </c>
      <c r="F135" s="97">
        <v>1</v>
      </c>
      <c r="G135"/>
      <c r="H135"/>
    </row>
    <row r="136" spans="1:8" ht="23.25" x14ac:dyDescent="0.35">
      <c r="A136" s="102" t="s">
        <v>212</v>
      </c>
      <c r="B136" s="97">
        <v>10</v>
      </c>
      <c r="C136" s="98">
        <v>380</v>
      </c>
      <c r="D136" s="97">
        <v>0</v>
      </c>
      <c r="E136" s="98">
        <v>0</v>
      </c>
      <c r="F136" s="97">
        <v>1</v>
      </c>
      <c r="G136"/>
      <c r="H136"/>
    </row>
    <row r="137" spans="1:8" ht="23.25" x14ac:dyDescent="0.35">
      <c r="A137" s="96" t="s">
        <v>92</v>
      </c>
      <c r="B137" s="97">
        <v>186</v>
      </c>
      <c r="C137" s="98">
        <v>1116</v>
      </c>
      <c r="D137" s="97">
        <v>0</v>
      </c>
      <c r="E137" s="98">
        <v>0</v>
      </c>
      <c r="F137" s="97">
        <v>9</v>
      </c>
      <c r="G137"/>
      <c r="H137"/>
    </row>
    <row r="138" spans="1:8" ht="23.25" x14ac:dyDescent="0.35">
      <c r="A138" s="99" t="s">
        <v>263</v>
      </c>
      <c r="B138" s="97">
        <v>156</v>
      </c>
      <c r="C138" s="98">
        <v>936</v>
      </c>
      <c r="D138" s="97">
        <v>0</v>
      </c>
      <c r="E138" s="98">
        <v>0</v>
      </c>
      <c r="F138" s="97">
        <v>8</v>
      </c>
      <c r="G138"/>
      <c r="H138"/>
    </row>
    <row r="139" spans="1:8" ht="23.25" x14ac:dyDescent="0.35">
      <c r="A139" s="100" t="s">
        <v>17</v>
      </c>
      <c r="B139" s="97">
        <v>156</v>
      </c>
      <c r="C139" s="98">
        <v>936</v>
      </c>
      <c r="D139" s="97">
        <v>0</v>
      </c>
      <c r="E139" s="98">
        <v>0</v>
      </c>
      <c r="F139" s="97">
        <v>8</v>
      </c>
      <c r="G139"/>
      <c r="H139"/>
    </row>
    <row r="140" spans="1:8" ht="23.25" x14ac:dyDescent="0.35">
      <c r="A140" s="101" t="s">
        <v>217</v>
      </c>
      <c r="B140" s="97">
        <v>156</v>
      </c>
      <c r="C140" s="98">
        <v>936</v>
      </c>
      <c r="D140" s="97">
        <v>0</v>
      </c>
      <c r="E140" s="98">
        <v>0</v>
      </c>
      <c r="F140" s="97">
        <v>8</v>
      </c>
      <c r="G140"/>
      <c r="H140"/>
    </row>
    <row r="141" spans="1:8" ht="23.25" x14ac:dyDescent="0.35">
      <c r="A141" s="102" t="s">
        <v>248</v>
      </c>
      <c r="B141" s="97">
        <v>20</v>
      </c>
      <c r="C141" s="98">
        <v>120</v>
      </c>
      <c r="D141" s="97">
        <v>0</v>
      </c>
      <c r="E141" s="98">
        <v>0</v>
      </c>
      <c r="F141" s="97">
        <v>1</v>
      </c>
      <c r="G141"/>
      <c r="H141"/>
    </row>
    <row r="142" spans="1:8" ht="23.25" x14ac:dyDescent="0.35">
      <c r="A142" s="102" t="s">
        <v>238</v>
      </c>
      <c r="B142" s="97">
        <v>15</v>
      </c>
      <c r="C142" s="98">
        <v>90</v>
      </c>
      <c r="D142" s="97">
        <v>0</v>
      </c>
      <c r="E142" s="98">
        <v>0</v>
      </c>
      <c r="F142" s="97">
        <v>1</v>
      </c>
      <c r="G142"/>
      <c r="H142"/>
    </row>
    <row r="143" spans="1:8" ht="23.25" x14ac:dyDescent="0.35">
      <c r="A143" s="102" t="s">
        <v>240</v>
      </c>
      <c r="B143" s="97">
        <v>20</v>
      </c>
      <c r="C143" s="98">
        <v>120</v>
      </c>
      <c r="D143" s="97">
        <v>0</v>
      </c>
      <c r="E143" s="98">
        <v>0</v>
      </c>
      <c r="F143" s="97">
        <v>1</v>
      </c>
      <c r="G143"/>
      <c r="H143"/>
    </row>
    <row r="144" spans="1:8" ht="23.25" x14ac:dyDescent="0.35">
      <c r="A144" s="102" t="s">
        <v>242</v>
      </c>
      <c r="B144" s="97">
        <v>20</v>
      </c>
      <c r="C144" s="98">
        <v>120</v>
      </c>
      <c r="D144" s="97">
        <v>0</v>
      </c>
      <c r="E144" s="98">
        <v>0</v>
      </c>
      <c r="F144" s="97">
        <v>1</v>
      </c>
      <c r="G144"/>
      <c r="H144"/>
    </row>
    <row r="145" spans="1:8" ht="23.25" x14ac:dyDescent="0.35">
      <c r="A145" s="102" t="s">
        <v>244</v>
      </c>
      <c r="B145" s="97">
        <v>20</v>
      </c>
      <c r="C145" s="98">
        <v>120</v>
      </c>
      <c r="D145" s="97">
        <v>0</v>
      </c>
      <c r="E145" s="98">
        <v>0</v>
      </c>
      <c r="F145" s="97">
        <v>1</v>
      </c>
      <c r="G145"/>
      <c r="H145"/>
    </row>
    <row r="146" spans="1:8" ht="23.25" x14ac:dyDescent="0.35">
      <c r="A146" s="102" t="s">
        <v>246</v>
      </c>
      <c r="B146" s="97">
        <v>20</v>
      </c>
      <c r="C146" s="98">
        <v>120</v>
      </c>
      <c r="D146" s="97">
        <v>0</v>
      </c>
      <c r="E146" s="98">
        <v>0</v>
      </c>
      <c r="F146" s="97">
        <v>1</v>
      </c>
      <c r="G146"/>
      <c r="H146"/>
    </row>
    <row r="147" spans="1:8" ht="23.25" x14ac:dyDescent="0.35">
      <c r="A147" s="102" t="s">
        <v>250</v>
      </c>
      <c r="B147" s="97">
        <v>41</v>
      </c>
      <c r="C147" s="98">
        <v>246</v>
      </c>
      <c r="D147" s="97">
        <v>0</v>
      </c>
      <c r="E147" s="98">
        <v>0</v>
      </c>
      <c r="F147" s="97">
        <v>2</v>
      </c>
      <c r="G147"/>
      <c r="H147"/>
    </row>
    <row r="148" spans="1:8" ht="23.25" x14ac:dyDescent="0.35">
      <c r="A148" s="99" t="s">
        <v>145</v>
      </c>
      <c r="B148" s="97">
        <v>30</v>
      </c>
      <c r="C148" s="98">
        <v>180</v>
      </c>
      <c r="D148" s="97">
        <v>0</v>
      </c>
      <c r="E148" s="98">
        <v>0</v>
      </c>
      <c r="F148" s="97">
        <v>1</v>
      </c>
      <c r="G148"/>
      <c r="H148"/>
    </row>
    <row r="149" spans="1:8" ht="23.25" x14ac:dyDescent="0.35">
      <c r="A149" s="100" t="s">
        <v>17</v>
      </c>
      <c r="B149" s="97">
        <v>30</v>
      </c>
      <c r="C149" s="98">
        <v>180</v>
      </c>
      <c r="D149" s="97">
        <v>0</v>
      </c>
      <c r="E149" s="98">
        <v>0</v>
      </c>
      <c r="F149" s="97">
        <v>1</v>
      </c>
      <c r="G149"/>
      <c r="H149"/>
    </row>
    <row r="150" spans="1:8" ht="23.25" x14ac:dyDescent="0.35">
      <c r="A150" s="101">
        <v>44970</v>
      </c>
      <c r="B150" s="97">
        <v>30</v>
      </c>
      <c r="C150" s="98">
        <v>180</v>
      </c>
      <c r="D150" s="97">
        <v>0</v>
      </c>
      <c r="E150" s="98">
        <v>0</v>
      </c>
      <c r="F150" s="97">
        <v>1</v>
      </c>
      <c r="G150"/>
      <c r="H150"/>
    </row>
    <row r="151" spans="1:8" ht="23.25" x14ac:dyDescent="0.35">
      <c r="A151" s="102" t="s">
        <v>255</v>
      </c>
      <c r="B151" s="97">
        <v>30</v>
      </c>
      <c r="C151" s="98">
        <v>180</v>
      </c>
      <c r="D151" s="97">
        <v>0</v>
      </c>
      <c r="E151" s="98">
        <v>0</v>
      </c>
      <c r="F151" s="97">
        <v>1</v>
      </c>
      <c r="G151"/>
      <c r="H151"/>
    </row>
    <row r="152" spans="1:8" ht="23.25" x14ac:dyDescent="0.35">
      <c r="A152" s="96" t="s">
        <v>146</v>
      </c>
      <c r="B152" s="97"/>
      <c r="C152" s="98"/>
      <c r="D152" s="97"/>
      <c r="E152" s="98"/>
      <c r="F152" s="97"/>
      <c r="G152"/>
      <c r="H152"/>
    </row>
    <row r="153" spans="1:8" ht="23.25" x14ac:dyDescent="0.35">
      <c r="A153" s="99" t="s">
        <v>146</v>
      </c>
      <c r="B153" s="97"/>
      <c r="C153" s="98"/>
      <c r="D153" s="97"/>
      <c r="E153" s="98"/>
      <c r="F153" s="97"/>
      <c r="G153"/>
      <c r="H153"/>
    </row>
    <row r="154" spans="1:8" ht="23.25" x14ac:dyDescent="0.35">
      <c r="A154" s="100" t="s">
        <v>146</v>
      </c>
      <c r="B154" s="97"/>
      <c r="C154" s="98"/>
      <c r="D154" s="97"/>
      <c r="E154" s="98"/>
      <c r="F154" s="97"/>
      <c r="G154"/>
      <c r="H154"/>
    </row>
    <row r="155" spans="1:8" ht="23.25" x14ac:dyDescent="0.35">
      <c r="A155" s="101" t="s">
        <v>146</v>
      </c>
      <c r="B155" s="97"/>
      <c r="C155" s="98"/>
      <c r="D155" s="97"/>
      <c r="E155" s="98"/>
      <c r="F155" s="97"/>
      <c r="G155"/>
      <c r="H155"/>
    </row>
    <row r="156" spans="1:8" ht="23.25" x14ac:dyDescent="0.35">
      <c r="A156" s="102" t="s">
        <v>146</v>
      </c>
      <c r="B156" s="97"/>
      <c r="C156" s="98"/>
      <c r="D156" s="97"/>
      <c r="E156" s="98"/>
      <c r="F156" s="97"/>
      <c r="G156"/>
      <c r="H156"/>
    </row>
    <row r="157" spans="1:8" ht="23.25" x14ac:dyDescent="0.35">
      <c r="A157" s="96" t="s">
        <v>15</v>
      </c>
      <c r="B157" s="97">
        <v>793</v>
      </c>
      <c r="C157" s="98">
        <v>36302</v>
      </c>
      <c r="D157" s="97">
        <v>0</v>
      </c>
      <c r="E157" s="98">
        <v>0</v>
      </c>
      <c r="F157" s="97">
        <v>64</v>
      </c>
      <c r="G157"/>
      <c r="H157"/>
    </row>
    <row r="158" spans="1:8" ht="23.25" x14ac:dyDescent="0.35">
      <c r="A158"/>
      <c r="B158"/>
      <c r="C158"/>
      <c r="D158"/>
      <c r="E158"/>
      <c r="F158"/>
      <c r="G158"/>
      <c r="H158"/>
    </row>
    <row r="159" spans="1:8" x14ac:dyDescent="0.25">
      <c r="A159"/>
      <c r="B159"/>
      <c r="C159"/>
      <c r="D159"/>
      <c r="E159"/>
      <c r="F159"/>
      <c r="G159"/>
      <c r="H159"/>
    </row>
    <row r="160" spans="1:8" x14ac:dyDescent="0.25">
      <c r="A160"/>
      <c r="B160"/>
      <c r="C160"/>
      <c r="D160"/>
      <c r="E160"/>
      <c r="F160"/>
      <c r="G160"/>
      <c r="H160"/>
    </row>
    <row r="161" spans="1:8" x14ac:dyDescent="0.25">
      <c r="A161"/>
      <c r="B161"/>
      <c r="C161"/>
      <c r="D161"/>
      <c r="E161"/>
      <c r="F161"/>
      <c r="G161"/>
      <c r="H161"/>
    </row>
    <row r="162" spans="1:8" x14ac:dyDescent="0.25">
      <c r="A162"/>
      <c r="B162"/>
      <c r="C162"/>
      <c r="D162"/>
      <c r="E162"/>
      <c r="F162"/>
      <c r="G162"/>
      <c r="H162"/>
    </row>
    <row r="163" spans="1:8" x14ac:dyDescent="0.25">
      <c r="A163"/>
      <c r="B163"/>
      <c r="C163"/>
      <c r="D163"/>
      <c r="E163"/>
      <c r="F163"/>
      <c r="G163"/>
      <c r="H163"/>
    </row>
    <row r="164" spans="1:8" x14ac:dyDescent="0.25">
      <c r="A164"/>
      <c r="B164"/>
      <c r="C164"/>
      <c r="D164"/>
      <c r="E164"/>
      <c r="F164"/>
      <c r="G164"/>
      <c r="H164"/>
    </row>
    <row r="165" spans="1:8" x14ac:dyDescent="0.25">
      <c r="A165"/>
      <c r="B165"/>
      <c r="C165"/>
      <c r="D165"/>
      <c r="E165"/>
      <c r="F165"/>
      <c r="G165"/>
      <c r="H165"/>
    </row>
    <row r="166" spans="1:8" x14ac:dyDescent="0.25">
      <c r="A166"/>
      <c r="B166"/>
      <c r="C166"/>
      <c r="D166"/>
      <c r="E166"/>
      <c r="F166"/>
      <c r="G166"/>
      <c r="H166"/>
    </row>
    <row r="167" spans="1:8" x14ac:dyDescent="0.25">
      <c r="A167"/>
      <c r="B167"/>
      <c r="C167"/>
      <c r="D167"/>
      <c r="E167"/>
      <c r="F167"/>
      <c r="G167"/>
      <c r="H167"/>
    </row>
    <row r="168" spans="1:8" x14ac:dyDescent="0.25">
      <c r="A168"/>
      <c r="B168"/>
      <c r="C168"/>
      <c r="D168"/>
      <c r="E168"/>
      <c r="F168"/>
      <c r="G168"/>
      <c r="H168"/>
    </row>
    <row r="169" spans="1:8" x14ac:dyDescent="0.25">
      <c r="A169"/>
      <c r="B169"/>
      <c r="C169"/>
      <c r="D169"/>
      <c r="E169"/>
      <c r="F169"/>
      <c r="G169"/>
      <c r="H169"/>
    </row>
    <row r="170" spans="1:8" x14ac:dyDescent="0.25">
      <c r="A170"/>
      <c r="B170"/>
      <c r="C170"/>
      <c r="D170"/>
      <c r="E170"/>
      <c r="F170"/>
      <c r="G170"/>
      <c r="H170"/>
    </row>
    <row r="171" spans="1:8" x14ac:dyDescent="0.25">
      <c r="A171"/>
      <c r="B171"/>
      <c r="C171"/>
      <c r="D171"/>
      <c r="E171"/>
      <c r="F171"/>
      <c r="G171"/>
      <c r="H171"/>
    </row>
    <row r="172" spans="1:8" x14ac:dyDescent="0.25">
      <c r="A172"/>
      <c r="B172"/>
      <c r="C172"/>
      <c r="D172"/>
      <c r="E172"/>
      <c r="F172"/>
      <c r="G172"/>
      <c r="H172"/>
    </row>
    <row r="173" spans="1:8" x14ac:dyDescent="0.25">
      <c r="A173"/>
      <c r="B173"/>
      <c r="C173"/>
      <c r="D173"/>
      <c r="E173"/>
      <c r="F173"/>
      <c r="G173"/>
      <c r="H173"/>
    </row>
    <row r="174" spans="1:8" x14ac:dyDescent="0.25">
      <c r="A174"/>
      <c r="B174"/>
      <c r="C174"/>
      <c r="D174"/>
      <c r="E174"/>
      <c r="F174"/>
      <c r="G174"/>
      <c r="H174"/>
    </row>
    <row r="175" spans="1:8" x14ac:dyDescent="0.25">
      <c r="A175"/>
      <c r="B175"/>
      <c r="C175"/>
      <c r="D175"/>
      <c r="E175"/>
      <c r="F175"/>
      <c r="G175"/>
      <c r="H175"/>
    </row>
    <row r="176" spans="1:8" x14ac:dyDescent="0.25">
      <c r="A176"/>
      <c r="B176"/>
      <c r="C176"/>
      <c r="D176"/>
      <c r="E176"/>
      <c r="F176"/>
      <c r="G176"/>
      <c r="H176"/>
    </row>
    <row r="177" spans="1:8" x14ac:dyDescent="0.25">
      <c r="A177"/>
      <c r="B177"/>
      <c r="C177"/>
      <c r="D177"/>
      <c r="E177"/>
      <c r="F177"/>
      <c r="G177"/>
      <c r="H177"/>
    </row>
    <row r="178" spans="1:8" x14ac:dyDescent="0.25">
      <c r="A178"/>
      <c r="B178"/>
      <c r="C178"/>
      <c r="D178"/>
      <c r="E178"/>
      <c r="F178"/>
      <c r="G178"/>
      <c r="H178"/>
    </row>
    <row r="179" spans="1:8" x14ac:dyDescent="0.25">
      <c r="A179"/>
      <c r="B179"/>
      <c r="C179"/>
      <c r="D179"/>
      <c r="E179"/>
      <c r="F179"/>
      <c r="G179"/>
      <c r="H179"/>
    </row>
    <row r="180" spans="1:8" x14ac:dyDescent="0.25">
      <c r="A180"/>
      <c r="B180"/>
      <c r="C180"/>
      <c r="D180"/>
      <c r="E180"/>
      <c r="F180"/>
      <c r="G180"/>
      <c r="H180"/>
    </row>
    <row r="181" spans="1:8" x14ac:dyDescent="0.25">
      <c r="A181"/>
      <c r="B181"/>
      <c r="C181"/>
      <c r="D181"/>
      <c r="E181"/>
      <c r="F181"/>
      <c r="G181"/>
      <c r="H181"/>
    </row>
    <row r="182" spans="1:8" x14ac:dyDescent="0.25">
      <c r="A182"/>
      <c r="B182"/>
      <c r="C182"/>
      <c r="D182"/>
      <c r="E182"/>
      <c r="F182"/>
      <c r="G182"/>
      <c r="H182"/>
    </row>
    <row r="183" spans="1:8" x14ac:dyDescent="0.25">
      <c r="A183"/>
      <c r="B183"/>
      <c r="C183"/>
      <c r="D183"/>
      <c r="E183"/>
      <c r="F183"/>
      <c r="G183"/>
      <c r="H183"/>
    </row>
    <row r="184" spans="1:8" x14ac:dyDescent="0.25">
      <c r="A184"/>
      <c r="B184"/>
      <c r="C184"/>
      <c r="D184"/>
      <c r="E184"/>
      <c r="F184"/>
      <c r="G184"/>
      <c r="H184"/>
    </row>
    <row r="185" spans="1:8" x14ac:dyDescent="0.25">
      <c r="A185"/>
      <c r="B185"/>
      <c r="C185"/>
      <c r="D185"/>
      <c r="E185"/>
      <c r="F185"/>
      <c r="G185"/>
      <c r="H185"/>
    </row>
    <row r="186" spans="1:8" x14ac:dyDescent="0.25">
      <c r="A186"/>
      <c r="B186"/>
      <c r="C186"/>
      <c r="D186"/>
      <c r="E186"/>
      <c r="F186"/>
      <c r="G186"/>
      <c r="H186"/>
    </row>
    <row r="187" spans="1:8" x14ac:dyDescent="0.25">
      <c r="A187"/>
      <c r="B187"/>
      <c r="C187"/>
      <c r="D187"/>
      <c r="E187"/>
      <c r="F187"/>
      <c r="G187"/>
      <c r="H187"/>
    </row>
    <row r="188" spans="1:8" x14ac:dyDescent="0.25">
      <c r="A188"/>
      <c r="B188"/>
      <c r="C188"/>
      <c r="D188"/>
      <c r="E188"/>
      <c r="F188"/>
      <c r="G188"/>
      <c r="H188"/>
    </row>
    <row r="189" spans="1:8" x14ac:dyDescent="0.25">
      <c r="A189"/>
      <c r="B189"/>
      <c r="C189"/>
      <c r="D189"/>
      <c r="E189"/>
      <c r="F189"/>
      <c r="G189"/>
      <c r="H189"/>
    </row>
    <row r="190" spans="1:8" x14ac:dyDescent="0.25">
      <c r="A190"/>
      <c r="B190"/>
      <c r="C190"/>
      <c r="D190"/>
      <c r="E190"/>
      <c r="F190"/>
      <c r="G190"/>
      <c r="H190"/>
    </row>
    <row r="191" spans="1:8" x14ac:dyDescent="0.25">
      <c r="A191"/>
      <c r="B191"/>
      <c r="C191"/>
      <c r="D191"/>
      <c r="E191"/>
      <c r="F191"/>
      <c r="G191"/>
      <c r="H191"/>
    </row>
    <row r="192" spans="1:8" ht="30" customHeight="1" x14ac:dyDescent="0.3">
      <c r="A192"/>
      <c r="B192"/>
      <c r="C192"/>
      <c r="D192"/>
      <c r="E192"/>
      <c r="F192"/>
      <c r="G192" s="72"/>
      <c r="H192" s="72"/>
    </row>
    <row r="193" spans="1:8" ht="30" customHeight="1" x14ac:dyDescent="0.3">
      <c r="A193"/>
      <c r="B193"/>
      <c r="C193"/>
      <c r="D193"/>
      <c r="E193"/>
      <c r="F193"/>
      <c r="G193" s="71"/>
      <c r="H193" s="71"/>
    </row>
    <row r="194" spans="1:8" ht="21.75" customHeight="1" x14ac:dyDescent="0.3">
      <c r="A194"/>
      <c r="B194"/>
      <c r="C194"/>
      <c r="D194"/>
      <c r="E194"/>
      <c r="F194"/>
      <c r="G194" s="71"/>
      <c r="H194" s="71"/>
    </row>
    <row r="195" spans="1:8" ht="22.5" customHeight="1" x14ac:dyDescent="0.3">
      <c r="A195"/>
      <c r="B195"/>
      <c r="C195"/>
      <c r="D195"/>
      <c r="E195"/>
      <c r="F195"/>
      <c r="G195" s="71"/>
      <c r="H195" s="71"/>
    </row>
    <row r="196" spans="1:8" ht="21.75" customHeight="1" x14ac:dyDescent="0.3">
      <c r="A196"/>
      <c r="B196"/>
      <c r="C196"/>
      <c r="D196"/>
      <c r="E196"/>
      <c r="F196"/>
      <c r="G196" s="66"/>
      <c r="H196" s="66"/>
    </row>
    <row r="197" spans="1:8" ht="19.5" customHeight="1" x14ac:dyDescent="0.3">
      <c r="A197"/>
      <c r="B197"/>
      <c r="C197"/>
      <c r="D197"/>
      <c r="E197"/>
      <c r="F197"/>
      <c r="G197" s="66"/>
      <c r="H197" s="66"/>
    </row>
    <row r="198" spans="1:8" ht="30.95" customHeight="1" x14ac:dyDescent="0.3">
      <c r="A198"/>
      <c r="B198"/>
      <c r="C198"/>
      <c r="D198"/>
      <c r="E198"/>
      <c r="F198"/>
      <c r="G198" s="66"/>
      <c r="H198" s="66"/>
    </row>
    <row r="199" spans="1:8" ht="22.5" customHeight="1" x14ac:dyDescent="0.3">
      <c r="A199"/>
      <c r="B199"/>
      <c r="C199"/>
      <c r="D199"/>
      <c r="E199"/>
      <c r="F199"/>
      <c r="G199" s="66"/>
      <c r="H199" s="66"/>
    </row>
    <row r="200" spans="1:8" ht="18.75" x14ac:dyDescent="0.3">
      <c r="A200"/>
      <c r="B200"/>
      <c r="C200"/>
      <c r="D200"/>
      <c r="E200"/>
      <c r="F200"/>
      <c r="G200" s="66"/>
      <c r="H200" s="66"/>
    </row>
    <row r="201" spans="1:8" x14ac:dyDescent="0.25">
      <c r="A201"/>
      <c r="B201"/>
      <c r="C201"/>
      <c r="D201"/>
      <c r="E201"/>
      <c r="F201"/>
    </row>
    <row r="202" spans="1:8" x14ac:dyDescent="0.25">
      <c r="A202"/>
      <c r="B202"/>
      <c r="C202"/>
      <c r="D202"/>
      <c r="E202"/>
      <c r="F202"/>
    </row>
    <row r="203" spans="1:8" x14ac:dyDescent="0.25">
      <c r="A203"/>
      <c r="B203"/>
      <c r="C203"/>
      <c r="D203"/>
      <c r="E203"/>
      <c r="F203"/>
    </row>
    <row r="204" spans="1:8" x14ac:dyDescent="0.25">
      <c r="A204"/>
      <c r="B204"/>
      <c r="C204"/>
      <c r="D204"/>
      <c r="E204"/>
      <c r="F204"/>
    </row>
    <row r="205" spans="1:8" x14ac:dyDescent="0.25">
      <c r="A205"/>
      <c r="B205"/>
      <c r="C205"/>
      <c r="D205"/>
      <c r="E205"/>
      <c r="F205"/>
    </row>
    <row r="206" spans="1:8" x14ac:dyDescent="0.25">
      <c r="A206"/>
      <c r="B206"/>
      <c r="C206"/>
      <c r="D206"/>
      <c r="E206"/>
      <c r="F206"/>
    </row>
    <row r="207" spans="1:8" x14ac:dyDescent="0.25">
      <c r="A207"/>
      <c r="B207"/>
      <c r="C207"/>
      <c r="D207"/>
      <c r="E207"/>
      <c r="F207"/>
    </row>
    <row r="208" spans="1:8" x14ac:dyDescent="0.25">
      <c r="A208"/>
      <c r="B208"/>
      <c r="C208"/>
      <c r="D208"/>
      <c r="E208"/>
      <c r="F208"/>
    </row>
    <row r="209" spans="1:6" x14ac:dyDescent="0.25">
      <c r="A209"/>
      <c r="B209"/>
      <c r="C209"/>
      <c r="D209"/>
      <c r="E209"/>
      <c r="F209"/>
    </row>
    <row r="210" spans="1:6" x14ac:dyDescent="0.25">
      <c r="A210"/>
      <c r="B210"/>
      <c r="C210"/>
      <c r="D210"/>
      <c r="E210"/>
      <c r="F210"/>
    </row>
    <row r="211" spans="1:6" x14ac:dyDescent="0.25">
      <c r="A211"/>
      <c r="B211"/>
      <c r="C211"/>
      <c r="D211"/>
      <c r="E211"/>
      <c r="F211"/>
    </row>
    <row r="212" spans="1:6" x14ac:dyDescent="0.25">
      <c r="A212"/>
      <c r="B212"/>
      <c r="C212"/>
      <c r="D212"/>
      <c r="E212"/>
      <c r="F212"/>
    </row>
    <row r="213" spans="1:6" x14ac:dyDescent="0.25">
      <c r="A213"/>
      <c r="B213"/>
      <c r="C213"/>
      <c r="D213"/>
      <c r="E213"/>
      <c r="F213"/>
    </row>
    <row r="214" spans="1:6" x14ac:dyDescent="0.25">
      <c r="A214"/>
      <c r="B214"/>
      <c r="C214"/>
      <c r="D214"/>
      <c r="E214"/>
      <c r="F214"/>
    </row>
    <row r="215" spans="1:6" x14ac:dyDescent="0.25">
      <c r="A215"/>
      <c r="B215"/>
      <c r="C215"/>
      <c r="D215"/>
      <c r="E215"/>
      <c r="F215"/>
    </row>
    <row r="216" spans="1:6" x14ac:dyDescent="0.25">
      <c r="A216"/>
      <c r="B216"/>
      <c r="C216"/>
      <c r="D216"/>
      <c r="E216"/>
      <c r="F216"/>
    </row>
    <row r="217" spans="1:6" x14ac:dyDescent="0.25">
      <c r="A217"/>
      <c r="B217"/>
      <c r="C217"/>
      <c r="D217"/>
      <c r="E217"/>
      <c r="F217"/>
    </row>
    <row r="218" spans="1:6" x14ac:dyDescent="0.25">
      <c r="A218"/>
      <c r="B218"/>
      <c r="C218"/>
      <c r="D218"/>
      <c r="E218"/>
      <c r="F218"/>
    </row>
    <row r="219" spans="1:6" x14ac:dyDescent="0.25">
      <c r="A219"/>
      <c r="B219"/>
      <c r="C219"/>
      <c r="D219"/>
      <c r="E219"/>
      <c r="F219"/>
    </row>
    <row r="220" spans="1:6" x14ac:dyDescent="0.25">
      <c r="A220"/>
      <c r="B220"/>
      <c r="C220"/>
      <c r="D220"/>
      <c r="E220"/>
      <c r="F220"/>
    </row>
    <row r="221" spans="1:6" x14ac:dyDescent="0.25">
      <c r="A221"/>
      <c r="B221"/>
      <c r="C221"/>
      <c r="D221"/>
      <c r="E221"/>
      <c r="F221"/>
    </row>
    <row r="222" spans="1:6" x14ac:dyDescent="0.25">
      <c r="A222"/>
      <c r="B222"/>
      <c r="C222"/>
      <c r="D222"/>
      <c r="E222"/>
      <c r="F222"/>
    </row>
    <row r="223" spans="1:6" x14ac:dyDescent="0.25">
      <c r="A223"/>
      <c r="B223"/>
      <c r="C223"/>
      <c r="D223"/>
      <c r="E223"/>
      <c r="F223"/>
    </row>
    <row r="224" spans="1:6" x14ac:dyDescent="0.25">
      <c r="A224"/>
      <c r="B224"/>
      <c r="C224"/>
      <c r="D224"/>
      <c r="E224"/>
      <c r="F224"/>
    </row>
    <row r="225" spans="1:6" x14ac:dyDescent="0.25">
      <c r="A225"/>
      <c r="B225"/>
      <c r="C225"/>
      <c r="D225"/>
      <c r="E225"/>
      <c r="F225"/>
    </row>
    <row r="226" spans="1:6" x14ac:dyDescent="0.25">
      <c r="A226"/>
      <c r="B226"/>
      <c r="C226"/>
      <c r="D226"/>
      <c r="E226"/>
      <c r="F226"/>
    </row>
    <row r="227" spans="1:6" x14ac:dyDescent="0.25">
      <c r="A227"/>
      <c r="B227"/>
      <c r="C227"/>
      <c r="D227"/>
      <c r="E227"/>
      <c r="F227"/>
    </row>
    <row r="228" spans="1:6" x14ac:dyDescent="0.25">
      <c r="A228"/>
      <c r="B228"/>
      <c r="C228"/>
      <c r="D228"/>
      <c r="E228"/>
      <c r="F228"/>
    </row>
    <row r="229" spans="1:6" x14ac:dyDescent="0.25">
      <c r="A229"/>
      <c r="B229"/>
      <c r="C229"/>
      <c r="D229"/>
      <c r="E229"/>
      <c r="F229"/>
    </row>
    <row r="230" spans="1:6" x14ac:dyDescent="0.25">
      <c r="A230"/>
      <c r="B230"/>
      <c r="C230"/>
      <c r="D230"/>
      <c r="E230"/>
      <c r="F230"/>
    </row>
    <row r="231" spans="1:6" x14ac:dyDescent="0.25">
      <c r="A231"/>
      <c r="B231"/>
      <c r="C231"/>
      <c r="D231"/>
      <c r="E231"/>
      <c r="F231"/>
    </row>
    <row r="232" spans="1:6" x14ac:dyDescent="0.25">
      <c r="A232"/>
      <c r="B232"/>
      <c r="C232"/>
      <c r="D232"/>
      <c r="E232"/>
      <c r="F232"/>
    </row>
    <row r="233" spans="1:6" x14ac:dyDescent="0.25">
      <c r="A233"/>
      <c r="B233"/>
      <c r="C233"/>
      <c r="D233"/>
      <c r="E233"/>
      <c r="F233"/>
    </row>
    <row r="234" spans="1:6" x14ac:dyDescent="0.25">
      <c r="A234"/>
      <c r="B234"/>
      <c r="C234"/>
      <c r="D234"/>
      <c r="E234"/>
      <c r="F234"/>
    </row>
    <row r="235" spans="1:6" x14ac:dyDescent="0.25">
      <c r="A235"/>
      <c r="B235"/>
      <c r="C235"/>
      <c r="D235"/>
      <c r="E235"/>
      <c r="F235"/>
    </row>
    <row r="236" spans="1:6" x14ac:dyDescent="0.25">
      <c r="A236"/>
      <c r="B236"/>
      <c r="C236"/>
      <c r="D236"/>
      <c r="E236"/>
      <c r="F236"/>
    </row>
    <row r="237" spans="1:6" x14ac:dyDescent="0.25">
      <c r="A237"/>
      <c r="B237"/>
      <c r="C237"/>
      <c r="D237"/>
      <c r="E237"/>
      <c r="F237"/>
    </row>
    <row r="238" spans="1:6" x14ac:dyDescent="0.25">
      <c r="A238"/>
      <c r="B238"/>
      <c r="C238"/>
      <c r="D238"/>
      <c r="E238"/>
      <c r="F238"/>
    </row>
    <row r="239" spans="1:6" x14ac:dyDescent="0.25">
      <c r="A239"/>
      <c r="B239"/>
      <c r="C239"/>
      <c r="D239"/>
      <c r="E239"/>
      <c r="F239"/>
    </row>
    <row r="240" spans="1:6" x14ac:dyDescent="0.25">
      <c r="A240"/>
      <c r="B240"/>
      <c r="C240"/>
      <c r="D240"/>
      <c r="E240"/>
      <c r="F240"/>
    </row>
    <row r="241" spans="1:6" x14ac:dyDescent="0.25">
      <c r="A241"/>
      <c r="B241"/>
      <c r="C241"/>
      <c r="D241"/>
      <c r="E241"/>
      <c r="F241"/>
    </row>
    <row r="242" spans="1:6" x14ac:dyDescent="0.25">
      <c r="A242"/>
      <c r="B242"/>
      <c r="C242"/>
      <c r="D242"/>
      <c r="E242"/>
      <c r="F242"/>
    </row>
    <row r="243" spans="1:6" x14ac:dyDescent="0.25">
      <c r="A243"/>
      <c r="B243"/>
      <c r="C243"/>
      <c r="D243"/>
      <c r="E243"/>
      <c r="F243"/>
    </row>
    <row r="244" spans="1:6" x14ac:dyDescent="0.25">
      <c r="A244"/>
      <c r="B244"/>
      <c r="C244"/>
      <c r="D244"/>
      <c r="E244"/>
      <c r="F244"/>
    </row>
    <row r="245" spans="1:6" x14ac:dyDescent="0.25">
      <c r="A245"/>
      <c r="B245"/>
      <c r="C245"/>
      <c r="D245"/>
      <c r="E245"/>
      <c r="F245"/>
    </row>
    <row r="246" spans="1:6" x14ac:dyDescent="0.25">
      <c r="A246"/>
      <c r="B246"/>
      <c r="C246"/>
      <c r="D246"/>
      <c r="E246"/>
      <c r="F246"/>
    </row>
    <row r="247" spans="1:6" x14ac:dyDescent="0.25">
      <c r="A247"/>
      <c r="B247"/>
      <c r="C247"/>
      <c r="D247"/>
      <c r="E247"/>
      <c r="F247"/>
    </row>
    <row r="248" spans="1:6" x14ac:dyDescent="0.25">
      <c r="A248"/>
      <c r="B248"/>
      <c r="C248"/>
      <c r="D248"/>
      <c r="E248"/>
      <c r="F248"/>
    </row>
    <row r="249" spans="1:6" x14ac:dyDescent="0.25">
      <c r="A249"/>
      <c r="B249"/>
      <c r="C249"/>
      <c r="D249"/>
      <c r="E249"/>
      <c r="F249"/>
    </row>
    <row r="250" spans="1:6" x14ac:dyDescent="0.25">
      <c r="A250"/>
      <c r="B250"/>
      <c r="C250"/>
      <c r="D250"/>
      <c r="E250"/>
      <c r="F250"/>
    </row>
    <row r="251" spans="1:6" x14ac:dyDescent="0.25">
      <c r="A251"/>
      <c r="B251"/>
      <c r="C251"/>
      <c r="D251"/>
      <c r="E251"/>
      <c r="F251"/>
    </row>
    <row r="252" spans="1:6" x14ac:dyDescent="0.25">
      <c r="A252"/>
      <c r="B252"/>
      <c r="C252"/>
      <c r="D252"/>
      <c r="E252"/>
      <c r="F252"/>
    </row>
    <row r="253" spans="1:6" x14ac:dyDescent="0.25">
      <c r="A253"/>
      <c r="B253"/>
      <c r="C253"/>
      <c r="D253"/>
      <c r="E253"/>
      <c r="F253"/>
    </row>
    <row r="254" spans="1:6" x14ac:dyDescent="0.25">
      <c r="A254"/>
      <c r="B254"/>
      <c r="C254"/>
      <c r="D254"/>
      <c r="E254"/>
      <c r="F254"/>
    </row>
    <row r="255" spans="1:6" x14ac:dyDescent="0.25">
      <c r="A255"/>
      <c r="B255"/>
      <c r="C255"/>
      <c r="D255"/>
      <c r="E255"/>
      <c r="F255"/>
    </row>
    <row r="256" spans="1:6" x14ac:dyDescent="0.25">
      <c r="A256"/>
      <c r="B256"/>
      <c r="C256"/>
      <c r="D256"/>
      <c r="E256"/>
      <c r="F256"/>
    </row>
    <row r="257" spans="1:6" ht="51" customHeight="1" x14ac:dyDescent="0.25">
      <c r="A257"/>
      <c r="B257"/>
      <c r="C257"/>
      <c r="D257"/>
      <c r="E257"/>
      <c r="F257"/>
    </row>
  </sheetData>
  <sheetProtection formatCells="0" formatColumns="0" formatRows="0" insertColumns="0" insertRows="0" insertHyperlinks="0" deleteColumns="0" deleteRows="0" sort="0" autoFilter="0" pivotTables="0"/>
  <pageMargins left="0.31496062992125984" right="0.31496062992125984" top="0.74803149606299213" bottom="0.74803149606299213" header="0.11811023622047245" footer="0.31496062992125984"/>
  <pageSetup paperSize="9" scale="39" fitToHeight="0" orientation="landscape" r:id="rId2"/>
  <headerFooter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A12" sqref="A12"/>
    </sheetView>
  </sheetViews>
  <sheetFormatPr defaultRowHeight="15" x14ac:dyDescent="0.25"/>
  <cols>
    <col min="1" max="1" width="30.42578125" customWidth="1"/>
    <col min="3" max="3" width="12.7109375" customWidth="1"/>
    <col min="4" max="4" width="11.42578125" customWidth="1"/>
    <col min="5" max="5" width="62.7109375" customWidth="1"/>
    <col min="8" max="8" width="19" customWidth="1"/>
  </cols>
  <sheetData>
    <row r="1" spans="1:9" ht="31.5" x14ac:dyDescent="0.25">
      <c r="A1" s="2" t="s">
        <v>17</v>
      </c>
      <c r="B1" t="s">
        <v>81</v>
      </c>
      <c r="C1" s="1" t="s">
        <v>11</v>
      </c>
      <c r="E1" s="3" t="s">
        <v>28</v>
      </c>
      <c r="F1" t="s">
        <v>73</v>
      </c>
      <c r="H1" s="4" t="e">
        <f>IF(#REF!=Список!$C$2,"ХОЗ",IF(#REF!=Список!$C$1,"БЮД","проверить"))&amp;"/"&amp;IF(VLOOKUP(#REF!,Список!$E$1:$F$4,2,FALSE)="ПОВ",IF(#REF!=Список!$A$5,"ПРОФ","ПОВ"),VLOOKUP(#REF!,Список!$E$1:$F$4,2,FALSE))&amp;"/"&amp;#REF!&amp;-(ROW(#REF!)-3)</f>
        <v>#REF!</v>
      </c>
      <c r="I1" t="s">
        <v>76</v>
      </c>
    </row>
    <row r="2" spans="1:9" ht="31.5" x14ac:dyDescent="0.25">
      <c r="A2" s="2" t="s">
        <v>16</v>
      </c>
      <c r="B2" s="6" t="s">
        <v>81</v>
      </c>
      <c r="C2" s="1" t="s">
        <v>12</v>
      </c>
      <c r="E2" s="3" t="s">
        <v>31</v>
      </c>
      <c r="F2" t="s">
        <v>73</v>
      </c>
      <c r="H2" s="5" t="e">
        <f>IF(A4=Список!$C$2,"ХОЗ",IF(A4=Список!$C$1,"БЮД","проверить"))&amp;"/"&amp;IF(VLOOKUP(D4,Список!$E$1:$F$4,2,FALSE)="ПОВ",IF(F4=Список!$A$5,"ПРОФ","ПОВ"),VLOOKUP(D4,Список!$E$1:$F$4,2,FALSE))&amp;"/"&amp;I4&amp;-(ROW(A4)-3)</f>
        <v>#N/A</v>
      </c>
    </row>
    <row r="3" spans="1:9" ht="31.5" x14ac:dyDescent="0.25">
      <c r="A3" s="2" t="s">
        <v>18</v>
      </c>
      <c r="B3" s="6" t="s">
        <v>81</v>
      </c>
      <c r="E3" s="3" t="s">
        <v>29</v>
      </c>
      <c r="F3" t="s">
        <v>74</v>
      </c>
    </row>
    <row r="4" spans="1:9" ht="31.5" x14ac:dyDescent="0.25">
      <c r="A4" s="2" t="s">
        <v>19</v>
      </c>
      <c r="B4" s="6" t="s">
        <v>81</v>
      </c>
      <c r="E4" s="3" t="s">
        <v>30</v>
      </c>
      <c r="F4" t="s">
        <v>75</v>
      </c>
    </row>
    <row r="5" spans="1:9" ht="31.5" x14ac:dyDescent="0.25">
      <c r="A5" s="2" t="s">
        <v>10</v>
      </c>
      <c r="B5" s="6" t="s">
        <v>10</v>
      </c>
      <c r="E5" s="3" t="s">
        <v>92</v>
      </c>
      <c r="F5" t="s">
        <v>91</v>
      </c>
    </row>
    <row r="6" spans="1:9" ht="15.75" x14ac:dyDescent="0.25">
      <c r="A6" s="2" t="s">
        <v>90</v>
      </c>
      <c r="B6" s="7" t="s">
        <v>90</v>
      </c>
    </row>
    <row r="7" spans="1:9" ht="15.75" x14ac:dyDescent="0.25">
      <c r="A7" s="2" t="s">
        <v>93</v>
      </c>
      <c r="B7" s="7" t="s">
        <v>93</v>
      </c>
      <c r="E7" s="3" t="s">
        <v>110</v>
      </c>
    </row>
    <row r="8" spans="1:9" x14ac:dyDescent="0.25">
      <c r="E8" s="3" t="s">
        <v>107</v>
      </c>
    </row>
    <row r="9" spans="1:9" x14ac:dyDescent="0.25">
      <c r="E9" s="3" t="s">
        <v>106</v>
      </c>
    </row>
    <row r="10" spans="1:9" x14ac:dyDescent="0.25">
      <c r="E10" s="3"/>
    </row>
    <row r="12" spans="1:9" ht="47.25" x14ac:dyDescent="0.25">
      <c r="A12" s="2" t="s">
        <v>70</v>
      </c>
      <c r="E12" s="3" t="s">
        <v>40</v>
      </c>
    </row>
    <row r="13" spans="1:9" ht="15.75" x14ac:dyDescent="0.25">
      <c r="A13" s="2" t="s">
        <v>4</v>
      </c>
      <c r="E13" s="3" t="s">
        <v>41</v>
      </c>
    </row>
    <row r="14" spans="1:9" ht="47.25" x14ac:dyDescent="0.25">
      <c r="A14" s="2" t="s">
        <v>25</v>
      </c>
      <c r="E14" s="3" t="s">
        <v>55</v>
      </c>
    </row>
    <row r="15" spans="1:9" ht="15.75" x14ac:dyDescent="0.25">
      <c r="A15" s="2" t="s">
        <v>5</v>
      </c>
    </row>
    <row r="16" spans="1:9" ht="15.75" x14ac:dyDescent="0.25">
      <c r="A16" s="2" t="s">
        <v>57</v>
      </c>
    </row>
    <row r="17" spans="1:1" ht="15.75" x14ac:dyDescent="0.25">
      <c r="A17" s="2" t="s">
        <v>78</v>
      </c>
    </row>
    <row r="18" spans="1:1" ht="15.75" x14ac:dyDescent="0.25">
      <c r="A18" s="2" t="s">
        <v>6</v>
      </c>
    </row>
    <row r="19" spans="1:1" ht="31.5" x14ac:dyDescent="0.25">
      <c r="A19" s="2" t="s">
        <v>77</v>
      </c>
    </row>
    <row r="20" spans="1:1" ht="15.75" x14ac:dyDescent="0.25">
      <c r="A20" s="2" t="s">
        <v>58</v>
      </c>
    </row>
    <row r="21" spans="1:1" ht="15.75" x14ac:dyDescent="0.25">
      <c r="A21" s="2" t="s">
        <v>8</v>
      </c>
    </row>
    <row r="22" spans="1:1" ht="31.5" x14ac:dyDescent="0.25">
      <c r="A22" s="2" t="s">
        <v>13</v>
      </c>
    </row>
    <row r="23" spans="1:1" ht="31.5" x14ac:dyDescent="0.25">
      <c r="A23" s="2" t="s">
        <v>7</v>
      </c>
    </row>
    <row r="24" spans="1:1" ht="15.75" x14ac:dyDescent="0.25">
      <c r="A24" s="2" t="s">
        <v>26</v>
      </c>
    </row>
    <row r="25" spans="1:1" ht="63" x14ac:dyDescent="0.25">
      <c r="A25" s="2" t="s">
        <v>56</v>
      </c>
    </row>
    <row r="26" spans="1:1" ht="15.75" x14ac:dyDescent="0.25">
      <c r="A26" s="2" t="s">
        <v>71</v>
      </c>
    </row>
    <row r="27" spans="1:1" ht="63" x14ac:dyDescent="0.25">
      <c r="A27" s="2" t="s">
        <v>82</v>
      </c>
    </row>
    <row r="28" spans="1:1" ht="31.5" x14ac:dyDescent="0.25">
      <c r="A28" s="2" t="s">
        <v>89</v>
      </c>
    </row>
    <row r="29" spans="1:1" ht="15.75" x14ac:dyDescent="0.25">
      <c r="A29" s="2" t="s">
        <v>90</v>
      </c>
    </row>
    <row r="30" spans="1:1" ht="31.5" x14ac:dyDescent="0.25">
      <c r="A30" s="73" t="s">
        <v>96</v>
      </c>
    </row>
    <row r="31" spans="1:1" ht="15.75" x14ac:dyDescent="0.25">
      <c r="A31" s="73" t="s">
        <v>98</v>
      </c>
    </row>
    <row r="32" spans="1:1" ht="15.75" x14ac:dyDescent="0.25">
      <c r="A32" s="73" t="s">
        <v>99</v>
      </c>
    </row>
    <row r="33" spans="1:1" ht="15.75" x14ac:dyDescent="0.25">
      <c r="A33" s="73" t="s">
        <v>101</v>
      </c>
    </row>
    <row r="34" spans="1:1" ht="31.5" x14ac:dyDescent="0.25">
      <c r="A34" s="73" t="s">
        <v>111</v>
      </c>
    </row>
    <row r="35" spans="1:1" ht="15.75" x14ac:dyDescent="0.25">
      <c r="A35" s="73" t="s">
        <v>109</v>
      </c>
    </row>
    <row r="36" spans="1:1" ht="31.5" x14ac:dyDescent="0.25">
      <c r="A36" s="87" t="s">
        <v>113</v>
      </c>
    </row>
    <row r="37" spans="1:1" ht="63" x14ac:dyDescent="0.25">
      <c r="A37" s="88" t="s">
        <v>115</v>
      </c>
    </row>
    <row r="38" spans="1:1" ht="15.75" x14ac:dyDescent="0.25">
      <c r="A38" s="88" t="s">
        <v>116</v>
      </c>
    </row>
    <row r="39" spans="1:1" ht="15.75" x14ac:dyDescent="0.25">
      <c r="A39" s="88" t="s">
        <v>119</v>
      </c>
    </row>
    <row r="40" spans="1:1" ht="15.75" x14ac:dyDescent="0.25">
      <c r="A40" s="88" t="s">
        <v>132</v>
      </c>
    </row>
    <row r="41" spans="1:1" ht="15.75" x14ac:dyDescent="0.25">
      <c r="A41" s="88" t="s">
        <v>144</v>
      </c>
    </row>
  </sheetData>
  <protectedRanges>
    <protectedRange sqref="A12:A32" name="Диапазон1"/>
  </protectedRanges>
  <conditionalFormatting sqref="H1">
    <cfRule type="expression" dxfId="1" priority="3">
      <formula>$A2="Бюджет"</formula>
    </cfRule>
  </conditionalFormatting>
  <conditionalFormatting sqref="H1">
    <cfRule type="expression" dxfId="0" priority="1">
      <formula>$AA2=0</formula>
    </cfRule>
  </conditionalFormatting>
  <dataValidations count="2">
    <dataValidation type="list" allowBlank="1" showInputMessage="1" showErrorMessage="1" sqref="A12">
      <formula1>$A$12:$A$41</formula1>
    </dataValidation>
    <dataValidation type="list" allowBlank="1" showInputMessage="1" showErrorMessage="1" sqref="A29">
      <formula1>$A$12:$A$28</formula1>
    </dataValidation>
  </dataValidation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данные на 09.01.2023</vt:lpstr>
      <vt:lpstr>СВОД по гр.</vt:lpstr>
      <vt:lpstr>Список</vt:lpstr>
      <vt:lpstr>'данные на 09.01.2023'!Заголовки_для_печати</vt:lpstr>
      <vt:lpstr>'СВОД по гр.'!Заголовки_для_печати</vt:lpstr>
      <vt:lpstr>'данные на 09.01.2023'!Область_печати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IKC</dc:creator>
  <cp:lastModifiedBy>Urist</cp:lastModifiedBy>
  <cp:lastPrinted>2023-01-10T10:07:04Z</cp:lastPrinted>
  <dcterms:created xsi:type="dcterms:W3CDTF">2017-07-12T07:37:30Z</dcterms:created>
  <dcterms:modified xsi:type="dcterms:W3CDTF">2023-01-30T09:06:29Z</dcterms:modified>
</cp:coreProperties>
</file>